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lean data" sheetId="2" state="visible" r:id="rId4"/>
    <sheet name="Summary" sheetId="3" state="visible" r:id="rId5"/>
    <sheet name="By HSK group" sheetId="4" state="visible" r:id="rId6"/>
    <sheet name="Statistical tests" sheetId="5" state="visible" r:id="rId7"/>
    <sheet name="Data quality log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<sst xmlns="http://schemas.openxmlformats.org/spreadsheetml/2006/main" count="517" uniqueCount="384">
  <si>
    <r>
      <rPr>
        <b val="true"/>
        <sz val="14"/>
        <rFont val="Arial"/>
        <family val="0"/>
        <charset val="1"/>
      </rPr>
      <t xml:space="preserve">3</t>
    </r>
    <r>
      <rPr>
        <b val="true"/>
        <sz val="14"/>
        <rFont val="Noto Sans CJK SC"/>
        <family val="2"/>
      </rPr>
      <t xml:space="preserve">音 </t>
    </r>
    <r>
      <rPr>
        <b val="true"/>
        <sz val="14"/>
        <rFont val="Arial"/>
        <family val="0"/>
        <charset val="1"/>
      </rPr>
      <t xml:space="preserve">Feedback Study: analysis workbook</t>
    </r>
  </si>
  <si>
    <t xml:space="preserve">Source: FB_SLCL_Questionnaire_Results_04.3.xlsx (Results sheet). Data collected February–April 2026.</t>
  </si>
  <si>
    <t xml:space="preserve">Sheets</t>
  </si>
  <si>
    <t xml:space="preserve">Clean data: one row per analysed participant (n = 36). Blue = values from the source file; black = formulas.</t>
  </si>
  <si>
    <t xml:space="preserve">Summary: key descriptive statistics, calculated live from Clean data.</t>
  </si>
  <si>
    <t xml:space="preserve">By HSK group: descriptive statistics per HSK level, calculated live from Clean data.</t>
  </si>
  <si>
    <t xml:space="preserve">Statistical tests: inferential results computed in Python (SciPy 1.17); values, not formulas.</t>
  </si>
  <si>
    <t xml:space="preserve">Data quality log: every issue found and how it was handled.</t>
  </si>
  <si>
    <t xml:space="preserve">Decisions agreed with the author</t>
  </si>
  <si>
    <t xml:space="preserve">Excluded S12 and S39 (HSK ≥ 4, no data). Kept S17 and S27 (no PinYin) — sensitivity analysis without them is on the Statistical tests sheet.</t>
  </si>
  <si>
    <r>
      <rPr>
        <sz val="11"/>
        <rFont val="Arial"/>
        <family val="0"/>
        <charset val="1"/>
      </rPr>
      <t xml:space="preserve">S22 3</t>
    </r>
    <r>
      <rPr>
        <sz val="11"/>
        <rFont val="Noto Sans CJK SC"/>
        <family val="2"/>
      </rPr>
      <t xml:space="preserve">音 </t>
    </r>
    <r>
      <rPr>
        <sz val="11"/>
        <rFont val="Arial"/>
        <family val="0"/>
        <charset val="1"/>
      </rPr>
      <t xml:space="preserve">highest readable line = 0 (outside 1–9) set to missing. “1%” comprehension values kept as entered.</t>
    </r>
  </si>
  <si>
    <t xml:space="preserve">Percentages are stored as fractions (0.7 = 70%).</t>
  </si>
  <si>
    <t xml:space="preserve">C02 uses the protocol assumption of 2.25× information per line (cell Summary!C4).</t>
  </si>
  <si>
    <t xml:space="preserve">Participant</t>
  </si>
  <si>
    <t xml:space="preserve">HSK level</t>
  </si>
  <si>
    <t xml:space="preserve">Gender (0=M, 1=F)</t>
  </si>
  <si>
    <t xml:space="preserve">Knows PinYin (1/0)</t>
  </si>
  <si>
    <t xml:space="preserve">Knows HanZi (1/0)</t>
  </si>
  <si>
    <t xml:space="preserve">Characters known</t>
  </si>
  <si>
    <t xml:space="preserve">Q1 Understands on MS Translator (1/0)</t>
  </si>
  <si>
    <t xml:space="preserve">Q1 % understood, MS Translator</t>
  </si>
  <si>
    <r>
      <rPr>
        <b val="true"/>
        <sz val="11"/>
        <color rgb="FFFFFFFF"/>
        <rFont val="Arial"/>
        <family val="0"/>
        <charset val="1"/>
      </rPr>
      <t xml:space="preserve">Q2 Understands on 3</t>
    </r>
    <r>
      <rPr>
        <b val="true"/>
        <sz val="11"/>
        <color rgb="FFFFFFFF"/>
        <rFont val="Noto Sans CJK SC"/>
        <family val="2"/>
      </rPr>
      <t xml:space="preserve">音 </t>
    </r>
    <r>
      <rPr>
        <b val="true"/>
        <sz val="11"/>
        <color rgb="FFFFFFFF"/>
        <rFont val="Arial"/>
        <family val="0"/>
        <charset val="1"/>
      </rPr>
      <t xml:space="preserve">(1/0)</t>
    </r>
  </si>
  <si>
    <r>
      <rPr>
        <b val="true"/>
        <sz val="11"/>
        <color rgb="FFFFFFFF"/>
        <rFont val="Arial"/>
        <family val="0"/>
        <charset val="1"/>
      </rPr>
      <t xml:space="preserve">Q2 % understood, 3</t>
    </r>
    <r>
      <rPr>
        <b val="true"/>
        <sz val="11"/>
        <color rgb="FFFFFFFF"/>
        <rFont val="Noto Sans CJK SC"/>
        <family val="2"/>
      </rPr>
      <t xml:space="preserve">音</t>
    </r>
  </si>
  <si>
    <t xml:space="preserve">Q3 Highest line, regular PinYin</t>
  </si>
  <si>
    <r>
      <rPr>
        <b val="true"/>
        <sz val="11"/>
        <color rgb="FFFFFFFF"/>
        <rFont val="Arial"/>
        <family val="0"/>
        <charset val="1"/>
      </rPr>
      <t xml:space="preserve">Q3 Highest line, 3</t>
    </r>
    <r>
      <rPr>
        <b val="true"/>
        <sz val="11"/>
        <color rgb="FFFFFFFF"/>
        <rFont val="Noto Sans CJK SC"/>
        <family val="2"/>
      </rPr>
      <t xml:space="preserve">音</t>
    </r>
  </si>
  <si>
    <t xml:space="preserve">Q4 Knows similar solution (1/0)</t>
  </si>
  <si>
    <t xml:space="preserve">Q5 Liking (1–10)</t>
  </si>
  <si>
    <t xml:space="preserve">Easy to use (1–10)</t>
  </si>
  <si>
    <t xml:space="preserve">Helpful (1–10)</t>
  </si>
  <si>
    <t xml:space="preserve">Q6 Would use (1/0)</t>
  </si>
  <si>
    <t xml:space="preserve">Q6b Times per day</t>
  </si>
  <si>
    <t xml:space="preserve">Q7 Would recommend (1/0)</t>
  </si>
  <si>
    <t xml:space="preserve">Q8 Subscribe chance at $6.99</t>
  </si>
  <si>
    <t xml:space="preserve">Q9a Reading</t>
  </si>
  <si>
    <t xml:space="preserve">Q9b Pronunciation</t>
  </si>
  <si>
    <t xml:space="preserve">Q9c More information</t>
  </si>
  <si>
    <t xml:space="preserve">Q9d More understanding</t>
  </si>
  <si>
    <t xml:space="preserve">Comprehension gain (pp)</t>
  </si>
  <si>
    <t xml:space="preserve">C01 × understanding</t>
  </si>
  <si>
    <t xml:space="preserve">Extra readable lines</t>
  </si>
  <si>
    <t xml:space="preserve">C02 × info readable</t>
  </si>
  <si>
    <t xml:space="preserve">Usefulness avg (9a–9d)</t>
  </si>
  <si>
    <t xml:space="preserve">Notes</t>
  </si>
  <si>
    <t xml:space="preserve">S10</t>
  </si>
  <si>
    <t xml:space="preserve">S11</t>
  </si>
  <si>
    <t xml:space="preserve">S13</t>
  </si>
  <si>
    <r>
      <rPr>
        <i val="true"/>
        <sz val="9"/>
        <color rgb="FF555555"/>
        <rFont val="Arial"/>
        <family val="0"/>
        <charset val="1"/>
      </rPr>
      <t xml:space="preserve">3</t>
    </r>
    <r>
      <rPr>
        <i val="true"/>
        <sz val="9"/>
        <color rgb="FF555555"/>
        <rFont val="Noto Sans CJK SC"/>
        <family val="2"/>
      </rPr>
      <t xml:space="preserve">音 </t>
    </r>
    <r>
      <rPr>
        <i val="true"/>
        <sz val="9"/>
        <color rgb="FF555555"/>
        <rFont val="Arial"/>
        <family val="0"/>
        <charset val="1"/>
      </rPr>
      <t xml:space="preserve">line blank text → missing; MS 1%</t>
    </r>
  </si>
  <si>
    <t xml:space="preserve">S14</t>
  </si>
  <si>
    <t xml:space="preserve">PinYin blank</t>
  </si>
  <si>
    <t xml:space="preserve">S15</t>
  </si>
  <si>
    <t xml:space="preserve">S16</t>
  </si>
  <si>
    <t xml:space="preserve">S17</t>
  </si>
  <si>
    <t xml:space="preserve">No PinYin: kept (author); excluded in sensitivity</t>
  </si>
  <si>
    <t xml:space="preserve">S18</t>
  </si>
  <si>
    <t xml:space="preserve">S19</t>
  </si>
  <si>
    <t xml:space="preserve">S20</t>
  </si>
  <si>
    <t xml:space="preserve">S21</t>
  </si>
  <si>
    <t xml:space="preserve">S22</t>
  </si>
  <si>
    <r>
      <rPr>
        <i val="true"/>
        <sz val="9"/>
        <color rgb="FF555555"/>
        <rFont val="Arial"/>
        <family val="0"/>
        <charset val="1"/>
      </rPr>
      <t xml:space="preserve">3</t>
    </r>
    <r>
      <rPr>
        <i val="true"/>
        <sz val="9"/>
        <color rgb="FF555555"/>
        <rFont val="Noto Sans CJK SC"/>
        <family val="2"/>
      </rPr>
      <t xml:space="preserve">音 </t>
    </r>
    <r>
      <rPr>
        <i val="true"/>
        <sz val="9"/>
        <color rgb="FF555555"/>
        <rFont val="Arial"/>
        <family val="0"/>
        <charset val="1"/>
      </rPr>
      <t xml:space="preserve">line was 0 → missing; Q4 "no" → 0</t>
    </r>
  </si>
  <si>
    <t xml:space="preserve">S23</t>
  </si>
  <si>
    <t xml:space="preserve">S24</t>
  </si>
  <si>
    <t xml:space="preserve">S25</t>
  </si>
  <si>
    <t xml:space="preserve">S26</t>
  </si>
  <si>
    <t xml:space="preserve">S27</t>
  </si>
  <si>
    <t xml:space="preserve">S28</t>
  </si>
  <si>
    <t xml:space="preserve">S29</t>
  </si>
  <si>
    <t xml:space="preserve">S30</t>
  </si>
  <si>
    <t xml:space="preserve">1% entries kept as entered</t>
  </si>
  <si>
    <t xml:space="preserve">S31</t>
  </si>
  <si>
    <t xml:space="preserve">S32</t>
  </si>
  <si>
    <t xml:space="preserve">MS 1% kept as entered</t>
  </si>
  <si>
    <t xml:space="preserve">S33</t>
  </si>
  <si>
    <t xml:space="preserve">S34</t>
  </si>
  <si>
    <t xml:space="preserve">S35</t>
  </si>
  <si>
    <t xml:space="preserve">S36</t>
  </si>
  <si>
    <t xml:space="preserve">S37</t>
  </si>
  <si>
    <t xml:space="preserve">S38</t>
  </si>
  <si>
    <t xml:space="preserve">S40</t>
  </si>
  <si>
    <t xml:space="preserve">S41</t>
  </si>
  <si>
    <t xml:space="preserve">S42</t>
  </si>
  <si>
    <t xml:space="preserve">S43</t>
  </si>
  <si>
    <t xml:space="preserve">S44</t>
  </si>
  <si>
    <t xml:space="preserve">S45</t>
  </si>
  <si>
    <t xml:space="preserve">S46</t>
  </si>
  <si>
    <t xml:space="preserve">S47</t>
  </si>
  <si>
    <t xml:space="preserve">Key descriptive statistics (live formulas on Clean data)</t>
  </si>
  <si>
    <t xml:space="preserve">Assumption</t>
  </si>
  <si>
    <t xml:space="preserve">Information factor per reading-chart line (protocol: 1.5² = 2.25)</t>
  </si>
  <si>
    <t xml:space="preserve">Measure</t>
  </si>
  <si>
    <t xml:space="preserve">Variable</t>
  </si>
  <si>
    <t xml:space="preserve">n</t>
  </si>
  <si>
    <t xml:space="preserve">Mean</t>
  </si>
  <si>
    <t xml:space="preserve">SD</t>
  </si>
  <si>
    <t xml:space="preserve">Median</t>
  </si>
  <si>
    <t xml:space="preserve">Min</t>
  </si>
  <si>
    <t xml:space="preserve">Max</t>
  </si>
  <si>
    <t xml:space="preserve">Geometric mean</t>
  </si>
  <si>
    <t xml:space="preserve">chars</t>
  </si>
  <si>
    <t xml:space="preserve">% understood, MS Translator</t>
  </si>
  <si>
    <t xml:space="preserve">ms_pct</t>
  </si>
  <si>
    <r>
      <rPr>
        <sz val="11"/>
        <rFont val="Arial"/>
        <family val="0"/>
        <charset val="1"/>
      </rPr>
      <t xml:space="preserve">% understood, 3</t>
    </r>
    <r>
      <rPr>
        <sz val="11"/>
        <rFont val="Noto Sans CJK SC"/>
        <family val="2"/>
      </rPr>
      <t xml:space="preserve">音</t>
    </r>
  </si>
  <si>
    <t xml:space="preserve">y3_pct</t>
  </si>
  <si>
    <t xml:space="preserve">pp_gain</t>
  </si>
  <si>
    <t xml:space="preserve">c01</t>
  </si>
  <si>
    <t xml:space="preserve">Highest line, regular PinYin</t>
  </si>
  <si>
    <t xml:space="preserve">py6_line</t>
  </si>
  <si>
    <r>
      <rPr>
        <sz val="11"/>
        <rFont val="Arial"/>
        <family val="0"/>
        <charset val="1"/>
      </rPr>
      <t xml:space="preserve">Highest line, 3</t>
    </r>
    <r>
      <rPr>
        <sz val="11"/>
        <rFont val="Noto Sans CJK SC"/>
        <family val="2"/>
      </rPr>
      <t xml:space="preserve">音</t>
    </r>
  </si>
  <si>
    <t xml:space="preserve">y3_line</t>
  </si>
  <si>
    <t xml:space="preserve">line_gain</t>
  </si>
  <si>
    <t xml:space="preserve">c02</t>
  </si>
  <si>
    <t xml:space="preserve">Liking</t>
  </si>
  <si>
    <t xml:space="preserve">like</t>
  </si>
  <si>
    <t xml:space="preserve">Ease of use</t>
  </si>
  <si>
    <t xml:space="preserve">easy</t>
  </si>
  <si>
    <t xml:space="preserve">Helpful</t>
  </si>
  <si>
    <t xml:space="preserve">helpful</t>
  </si>
  <si>
    <t xml:space="preserve">h_read</t>
  </si>
  <si>
    <t xml:space="preserve">h_pron</t>
  </si>
  <si>
    <t xml:space="preserve">h_info</t>
  </si>
  <si>
    <t xml:space="preserve">h_underst</t>
  </si>
  <si>
    <t xml:space="preserve">Usefulness average</t>
  </si>
  <si>
    <t xml:space="preserve">useful_avg</t>
  </si>
  <si>
    <t xml:space="preserve">Would use (share yes)</t>
  </si>
  <si>
    <t xml:space="preserve">would_use</t>
  </si>
  <si>
    <t xml:space="preserve">Would recommend (share yes)</t>
  </si>
  <si>
    <t xml:space="preserve">recommend</t>
  </si>
  <si>
    <t xml:space="preserve">Knows similar solution (share yes)</t>
  </si>
  <si>
    <t xml:space="preserve">knows_similar</t>
  </si>
  <si>
    <t xml:space="preserve">Times per day</t>
  </si>
  <si>
    <t xml:space="preserve">freq</t>
  </si>
  <si>
    <t xml:space="preserve">Subscribe chance at $6.99</t>
  </si>
  <si>
    <t xml:space="preserve">pay_699</t>
  </si>
  <si>
    <t xml:space="preserve">Note: SD is the sample SD. Geometric means are shown for the ratio metrics because a few small denominators inflate their arithmetic means.</t>
  </si>
  <si>
    <t xml:space="preserve">Descriptive statistics by HSK level (live formulas)</t>
  </si>
  <si>
    <t xml:space="preserve">Participants</t>
  </si>
  <si>
    <t xml:space="preserve">Comprehension gain (pp) — mean</t>
  </si>
  <si>
    <t xml:space="preserve">% understood MS — mean</t>
  </si>
  <si>
    <r>
      <rPr>
        <b val="true"/>
        <sz val="11"/>
        <color rgb="FFFFFFFF"/>
        <rFont val="Arial"/>
        <family val="0"/>
        <charset val="1"/>
      </rPr>
      <t xml:space="preserve">% understood 3</t>
    </r>
    <r>
      <rPr>
        <b val="true"/>
        <sz val="11"/>
        <color rgb="FFFFFFFF"/>
        <rFont val="Noto Sans CJK SC"/>
        <family val="2"/>
      </rPr>
      <t xml:space="preserve">音 — </t>
    </r>
    <r>
      <rPr>
        <b val="true"/>
        <sz val="11"/>
        <color rgb="FFFFFFFF"/>
        <rFont val="Arial"/>
        <family val="0"/>
        <charset val="1"/>
      </rPr>
      <t xml:space="preserve">mean</t>
    </r>
  </si>
  <si>
    <t xml:space="preserve">Extra lines — mean</t>
  </si>
  <si>
    <t xml:space="preserve">Liking — mean</t>
  </si>
  <si>
    <t xml:space="preserve">Ease — mean</t>
  </si>
  <si>
    <t xml:space="preserve">Usefulness avg — mean</t>
  </si>
  <si>
    <t xml:space="preserve">Subscribe chance — mean</t>
  </si>
  <si>
    <t xml:space="preserve">Would use (share) — mean</t>
  </si>
  <si>
    <t xml:space="preserve">Comprehension gain (pp) — median</t>
  </si>
  <si>
    <t xml:space="preserve">% understood MS — median</t>
  </si>
  <si>
    <r>
      <rPr>
        <b val="true"/>
        <sz val="11"/>
        <color rgb="FFFFFFFF"/>
        <rFont val="Arial"/>
        <family val="0"/>
        <charset val="1"/>
      </rPr>
      <t xml:space="preserve">% understood 3</t>
    </r>
    <r>
      <rPr>
        <b val="true"/>
        <sz val="11"/>
        <color rgb="FFFFFFFF"/>
        <rFont val="Noto Sans CJK SC"/>
        <family val="2"/>
      </rPr>
      <t xml:space="preserve">音 — </t>
    </r>
    <r>
      <rPr>
        <b val="true"/>
        <sz val="11"/>
        <color rgb="FFFFFFFF"/>
        <rFont val="Arial"/>
        <family val="0"/>
        <charset val="1"/>
      </rPr>
      <t xml:space="preserve">median</t>
    </r>
  </si>
  <si>
    <t xml:space="preserve">Extra lines — median</t>
  </si>
  <si>
    <t xml:space="preserve">HSK 3 (n = 4) and HSK 0 (n = 6) are small groups; treat their figures as indicative.</t>
  </si>
  <si>
    <t xml:space="preserve">Inferential results (computed in Python/SciPy; values, not formulas)</t>
  </si>
  <si>
    <t xml:space="preserve">Question</t>
  </si>
  <si>
    <t xml:space="preserve">Test</t>
  </si>
  <si>
    <t xml:space="preserve">Why this test</t>
  </si>
  <si>
    <t xml:space="preserve">Statistic</t>
  </si>
  <si>
    <t xml:space="preserve">p</t>
  </si>
  <si>
    <t xml:space="preserve">Effect size</t>
  </si>
  <si>
    <t xml:space="preserve">Estimate [95% CI]</t>
  </si>
  <si>
    <r>
      <rPr>
        <sz val="11"/>
        <rFont val="Arial"/>
        <family val="0"/>
        <charset val="1"/>
      </rPr>
      <t xml:space="preserve">3</t>
    </r>
    <r>
      <rPr>
        <sz val="11"/>
        <rFont val="Noto Sans CJK SC"/>
        <family val="2"/>
      </rPr>
      <t xml:space="preserve">音 </t>
    </r>
    <r>
      <rPr>
        <sz val="11"/>
        <rFont val="Arial"/>
        <family val="0"/>
        <charset val="1"/>
      </rPr>
      <t xml:space="preserve">vs MS Translator: % understood</t>
    </r>
  </si>
  <si>
    <t xml:space="preserve">Wilcoxon signed-rank</t>
  </si>
  <si>
    <t xml:space="preserve">Paired, non-normal differences</t>
  </si>
  <si>
    <t xml:space="preserve">W = 0</t>
  </si>
  <si>
    <t xml:space="preserve">r_rb = 1.00; dz = 2.32</t>
  </si>
  <si>
    <t xml:space="preserve">+50.6 pp [42.6–58.6]</t>
  </si>
  <si>
    <t xml:space="preserve">  (check) paired t-test</t>
  </si>
  <si>
    <t xml:space="preserve">Paired t</t>
  </si>
  <si>
    <t xml:space="preserve">Parametric check</t>
  </si>
  <si>
    <r>
      <rPr>
        <sz val="11"/>
        <rFont val="Arial"/>
        <family val="0"/>
        <charset val="1"/>
      </rPr>
      <t xml:space="preserve">3</t>
    </r>
    <r>
      <rPr>
        <sz val="11"/>
        <rFont val="Noto Sans CJK SC"/>
        <family val="2"/>
      </rPr>
      <t xml:space="preserve">音 </t>
    </r>
    <r>
      <rPr>
        <sz val="11"/>
        <rFont val="Arial"/>
        <family val="0"/>
        <charset val="1"/>
      </rPr>
      <t xml:space="preserve">vs MS Translator: Yes/No understood</t>
    </r>
  </si>
  <si>
    <t xml:space="preserve">McNemar exact</t>
  </si>
  <si>
    <t xml:space="preserve">Paired binary</t>
  </si>
  <si>
    <t xml:space="preserve">18 vs 0 discordant</t>
  </si>
  <si>
    <t xml:space="preserve">2/26 → 20/26</t>
  </si>
  <si>
    <t xml:space="preserve">Geometric mean, log-t CI; bootstrap median CI</t>
  </si>
  <si>
    <t xml:space="preserve">Skewed ratio</t>
  </si>
  <si>
    <t xml:space="preserve">Median 6.0× [4.0–10.0]; GM 5.88× [4.28–8.09]</t>
  </si>
  <si>
    <t xml:space="preserve">C01 with 5% floor (sensitivity)</t>
  </si>
  <si>
    <t xml:space="preserve">as above</t>
  </si>
  <si>
    <t xml:space="preserve">Limits 1% denominators</t>
  </si>
  <si>
    <t xml:space="preserve">Median 6.0× [4.0–9.0]; GM 5.30× [4.00–7.02]</t>
  </si>
  <si>
    <r>
      <rPr>
        <sz val="11"/>
        <rFont val="Arial"/>
        <family val="0"/>
        <charset val="1"/>
      </rPr>
      <t xml:space="preserve">3</t>
    </r>
    <r>
      <rPr>
        <sz val="11"/>
        <rFont val="Noto Sans CJK SC"/>
        <family val="2"/>
      </rPr>
      <t xml:space="preserve">音 </t>
    </r>
    <r>
      <rPr>
        <sz val="11"/>
        <rFont val="Arial"/>
        <family val="0"/>
        <charset val="1"/>
      </rPr>
      <t xml:space="preserve">vs PinYin: highest readable line</t>
    </r>
  </si>
  <si>
    <t xml:space="preserve">Paired ordinal</t>
  </si>
  <si>
    <t xml:space="preserve">r_rb = 1.00; dz = 3.21</t>
  </si>
  <si>
    <t xml:space="preserve">+2.74 lines [2.43–3.06]</t>
  </si>
  <si>
    <t xml:space="preserve">Geometric mean = 2.25^mean(line gain)</t>
  </si>
  <si>
    <t xml:space="preserve">Exponential of paired gain</t>
  </si>
  <si>
    <t xml:space="preserve">GM 9.24× [7.16–11.92]; median 11.39×</t>
  </si>
  <si>
    <t xml:space="preserve">Rating vs midpoint 5.5: Liking</t>
  </si>
  <si>
    <t xml:space="preserve">One-sample Wilcoxon</t>
  </si>
  <si>
    <t xml:space="preserve">Ordinal rating</t>
  </si>
  <si>
    <t xml:space="preserve">r_rb = 1.00</t>
  </si>
  <si>
    <t xml:space="preserve">Mean 8.69 [8.35–9.02]</t>
  </si>
  <si>
    <t xml:space="preserve">Rating vs midpoint 5.5: Overall helpfulness</t>
  </si>
  <si>
    <t xml:space="preserve">Mean 8.69 [8.23–9.14]</t>
  </si>
  <si>
    <t xml:space="preserve">Rating vs midpoint 5.5: Ease of use</t>
  </si>
  <si>
    <t xml:space="preserve">W = 137.5</t>
  </si>
  <si>
    <t xml:space="preserve">r_rb = 0.59</t>
  </si>
  <si>
    <t xml:space="preserve">Mean 6.36 [5.85–6.87]</t>
  </si>
  <si>
    <t xml:space="preserve">Rating vs midpoint 5.5: Helps reading</t>
  </si>
  <si>
    <t xml:space="preserve">W = 1.5</t>
  </si>
  <si>
    <t xml:space="preserve">r_rb = 0.99</t>
  </si>
  <si>
    <t xml:space="preserve">Mean 8.35 [7.87–8.84]</t>
  </si>
  <si>
    <t xml:space="preserve">Rating vs midpoint 5.5: Helps pronunciation</t>
  </si>
  <si>
    <t xml:space="preserve">W = 3</t>
  </si>
  <si>
    <t xml:space="preserve">Mean 7.96 [7.44–8.49]</t>
  </si>
  <si>
    <t xml:space="preserve">Rating vs midpoint 5.5: Gives more information</t>
  </si>
  <si>
    <t xml:space="preserve">W = 22</t>
  </si>
  <si>
    <t xml:space="preserve">r_rb = 0.87</t>
  </si>
  <si>
    <t xml:space="preserve">Mean 7.19 [6.62–7.76]</t>
  </si>
  <si>
    <t xml:space="preserve">Rating vs midpoint 5.5: Gives more understanding</t>
  </si>
  <si>
    <t xml:space="preserve">W = 64</t>
  </si>
  <si>
    <t xml:space="preserve">r_rb = 0.57</t>
  </si>
  <si>
    <t xml:space="preserve">Mean 6.54 [5.79–7.29]</t>
  </si>
  <si>
    <t xml:space="preserve">Rating vs midpoint 5.5: Usefulness average</t>
  </si>
  <si>
    <t xml:space="preserve">W = 6.5</t>
  </si>
  <si>
    <t xml:space="preserve">r_rb = 0.97</t>
  </si>
  <si>
    <t xml:space="preserve">Mean 7.58 [7.10–8.05]</t>
  </si>
  <si>
    <t xml:space="preserve">Helpfulness items 9a–9d differ</t>
  </si>
  <si>
    <t xml:space="preserve">Friedman</t>
  </si>
  <si>
    <t xml:space="preserve">Repeated ordinal ratings</t>
  </si>
  <si>
    <t xml:space="preserve">χ²(3) = 37.17</t>
  </si>
  <si>
    <t xml:space="preserve">Kendall W = 0.69</t>
  </si>
  <si>
    <t xml:space="preserve">  post-hoc Reading vs Pronunciation</t>
  </si>
  <si>
    <t xml:space="preserve">Wilcoxon, Holm</t>
  </si>
  <si>
    <t xml:space="preserve">W = 45</t>
  </si>
  <si>
    <t xml:space="preserve">r_rb = 0.34</t>
  </si>
  <si>
    <t xml:space="preserve">p shown is Holm-adjusted</t>
  </si>
  <si>
    <t xml:space="preserve">  post-hoc Reading vs More information</t>
  </si>
  <si>
    <t xml:space="preserve">W = 18</t>
  </si>
  <si>
    <t xml:space="preserve">  post-hoc Reading vs More understanding</t>
  </si>
  <si>
    <t xml:space="preserve">  post-hoc Pronunciation vs More information</t>
  </si>
  <si>
    <t xml:space="preserve">W = 15</t>
  </si>
  <si>
    <t xml:space="preserve">r_rb = 0.84</t>
  </si>
  <si>
    <t xml:space="preserve">  post-hoc Pronunciation vs More understanding</t>
  </si>
  <si>
    <t xml:space="preserve">  post-hoc More information vs More understanding</t>
  </si>
  <si>
    <t xml:space="preserve">W = 30</t>
  </si>
  <si>
    <t xml:space="preserve">Would use</t>
  </si>
  <si>
    <t xml:space="preserve">Proportion, Wilson CI</t>
  </si>
  <si>
    <t xml:space="preserve">Binary, small n</t>
  </si>
  <si>
    <t xml:space="preserve">27 yes</t>
  </si>
  <si>
    <t xml:space="preserve">87.1% [71.1–94.9%]</t>
  </si>
  <si>
    <t xml:space="preserve">Would recommend</t>
  </si>
  <si>
    <t xml:space="preserve">23 yes</t>
  </si>
  <si>
    <t xml:space="preserve">85.2% [67.5–94.1%]</t>
  </si>
  <si>
    <t xml:space="preserve">Knows similar solution</t>
  </si>
  <si>
    <t xml:space="preserve">0 yes</t>
  </si>
  <si>
    <t xml:space="preserve">0.0% [0.0–11.0%]</t>
  </si>
  <si>
    <t xml:space="preserve">Mean, t CI; bootstrap median CI</t>
  </si>
  <si>
    <t xml:space="preserve">Mean 44.8% [34.1–55.6]; median 50% [40–60]</t>
  </si>
  <si>
    <t xml:space="preserve">Comprehension gain (pp) by HSK level</t>
  </si>
  <si>
    <t xml:space="preserve">Kruskal–Wallis</t>
  </si>
  <si>
    <t xml:space="preserve">Exploratory, 4 groups</t>
  </si>
  <si>
    <t xml:space="preserve">H = 14.10</t>
  </si>
  <si>
    <t xml:space="preserve">ε² = 0.47</t>
  </si>
  <si>
    <t xml:space="preserve">Holm p = 0.061</t>
  </si>
  <si>
    <t xml:space="preserve">Comprehension gain (pp) trend with HSK level</t>
  </si>
  <si>
    <t xml:space="preserve">Spearman</t>
  </si>
  <si>
    <t xml:space="preserve">Exploratory, ordinal</t>
  </si>
  <si>
    <t xml:space="preserve">ρ = 0.60</t>
  </si>
  <si>
    <t xml:space="preserve">Holm p = 0.008</t>
  </si>
  <si>
    <t xml:space="preserve">Comprehension gain (pp) with characters known</t>
  </si>
  <si>
    <t xml:space="preserve">Exploratory</t>
  </si>
  <si>
    <t xml:space="preserve">ρ = 0.55</t>
  </si>
  <si>
    <t xml:space="preserve">Holm p = 0.036</t>
  </si>
  <si>
    <t xml:space="preserve">Comprehension gain (pp) by gender</t>
  </si>
  <si>
    <t xml:space="preserve">Mann–Whitney U</t>
  </si>
  <si>
    <t xml:space="preserve">Exploratory, 2 groups</t>
  </si>
  <si>
    <t xml:space="preserve">U = 71</t>
  </si>
  <si>
    <t xml:space="preserve">r_rb = 0.14</t>
  </si>
  <si>
    <t xml:space="preserve">Holm p = 1.000</t>
  </si>
  <si>
    <t xml:space="preserve">Extra readable lines by HSK level</t>
  </si>
  <si>
    <t xml:space="preserve">H = 3.42</t>
  </si>
  <si>
    <t xml:space="preserve">ε² = 0.11</t>
  </si>
  <si>
    <t xml:space="preserve">Extra readable lines trend with HSK level</t>
  </si>
  <si>
    <t xml:space="preserve">ρ = 0.31</t>
  </si>
  <si>
    <t xml:space="preserve">Extra readable lines with characters known</t>
  </si>
  <si>
    <t xml:space="preserve">ρ = 0.32</t>
  </si>
  <si>
    <t xml:space="preserve">Extra readable lines by gender</t>
  </si>
  <si>
    <t xml:space="preserve">U = 41</t>
  </si>
  <si>
    <t xml:space="preserve">r_rb = 0.37</t>
  </si>
  <si>
    <t xml:space="preserve">Liking by HSK level</t>
  </si>
  <si>
    <t xml:space="preserve">H = 1.89</t>
  </si>
  <si>
    <t xml:space="preserve">ε² = 0.06</t>
  </si>
  <si>
    <t xml:space="preserve">Liking trend with HSK level</t>
  </si>
  <si>
    <t xml:space="preserve">ρ = -0.14</t>
  </si>
  <si>
    <t xml:space="preserve">Liking with characters known</t>
  </si>
  <si>
    <t xml:space="preserve">ρ = -0.09</t>
  </si>
  <si>
    <t xml:space="preserve">Liking by gender</t>
  </si>
  <si>
    <t xml:space="preserve">U = 72.5</t>
  </si>
  <si>
    <t xml:space="preserve">r_rb = 0.12</t>
  </si>
  <si>
    <t xml:space="preserve">Ease of use by HSK level</t>
  </si>
  <si>
    <t xml:space="preserve">H = 5.21</t>
  </si>
  <si>
    <t xml:space="preserve">ε² = 0.15</t>
  </si>
  <si>
    <t xml:space="preserve">Ease of use trend with HSK level</t>
  </si>
  <si>
    <t xml:space="preserve">ρ = 0.37</t>
  </si>
  <si>
    <t xml:space="preserve">Holm p = 0.477</t>
  </si>
  <si>
    <t xml:space="preserve">Ease of use with characters known</t>
  </si>
  <si>
    <t xml:space="preserve">ρ = 0.38</t>
  </si>
  <si>
    <t xml:space="preserve">Ease of use by gender</t>
  </si>
  <si>
    <t xml:space="preserve">U = 46.5</t>
  </si>
  <si>
    <t xml:space="preserve">r_rb = 0.48</t>
  </si>
  <si>
    <t xml:space="preserve">Holm p = 0.548</t>
  </si>
  <si>
    <t xml:space="preserve">Usefulness average by HSK level</t>
  </si>
  <si>
    <t xml:space="preserve">H = 6.87</t>
  </si>
  <si>
    <t xml:space="preserve">ε² = 0.23</t>
  </si>
  <si>
    <t xml:space="preserve">Usefulness average trend with HSK level</t>
  </si>
  <si>
    <t xml:space="preserve">ρ = -0.44</t>
  </si>
  <si>
    <t xml:space="preserve">Holm p = 0.299</t>
  </si>
  <si>
    <t xml:space="preserve">Usefulness average with characters known</t>
  </si>
  <si>
    <t xml:space="preserve">ρ = -0.41</t>
  </si>
  <si>
    <t xml:space="preserve">Holm p = 0.461</t>
  </si>
  <si>
    <t xml:space="preserve">Usefulness average by gender</t>
  </si>
  <si>
    <t xml:space="preserve">U = 51</t>
  </si>
  <si>
    <t xml:space="preserve">r_rb = 0.27</t>
  </si>
  <si>
    <t xml:space="preserve">Subscribe chance by HSK level</t>
  </si>
  <si>
    <t xml:space="preserve">H = 6.27</t>
  </si>
  <si>
    <t xml:space="preserve">ε² = 0.20</t>
  </si>
  <si>
    <t xml:space="preserve">Subscribe chance trend with HSK level</t>
  </si>
  <si>
    <t xml:space="preserve">ρ = 0.18</t>
  </si>
  <si>
    <t xml:space="preserve">Subscribe chance with characters known</t>
  </si>
  <si>
    <t xml:space="preserve">ρ = 0.19</t>
  </si>
  <si>
    <t xml:space="preserve">Subscribe chance by gender</t>
  </si>
  <si>
    <t xml:space="preserve">U = 59.5</t>
  </si>
  <si>
    <t xml:space="preserve">r_rb = 0.17</t>
  </si>
  <si>
    <t xml:space="preserve">Association pp_gain with pay_699</t>
  </si>
  <si>
    <t xml:space="preserve">ρ = 0.11</t>
  </si>
  <si>
    <t xml:space="preserve">Holm p (5 tests) = 1.000</t>
  </si>
  <si>
    <t xml:space="preserve">Association like with pay_699</t>
  </si>
  <si>
    <t xml:space="preserve">ρ = 0.35</t>
  </si>
  <si>
    <t xml:space="preserve">Holm p (5 tests) = 0.232</t>
  </si>
  <si>
    <t xml:space="preserve">Association easy with pay_699</t>
  </si>
  <si>
    <t xml:space="preserve">ρ = 0.15</t>
  </si>
  <si>
    <t xml:space="preserve">Association useful_avg with pay_699</t>
  </si>
  <si>
    <t xml:space="preserve">ρ = 0.26</t>
  </si>
  <si>
    <t xml:space="preserve">Holm p (5 tests) = 0.706</t>
  </si>
  <si>
    <t xml:space="preserve">Association easy with like</t>
  </si>
  <si>
    <t xml:space="preserve">ρ = 0.10</t>
  </si>
  <si>
    <t xml:space="preserve">Sensitivity: protocol exclusion of S17 and S27 (no PinYin)</t>
  </si>
  <si>
    <t xml:space="preserve">Outcome</t>
  </si>
  <si>
    <t xml:space="preserve">Main analysis</t>
  </si>
  <si>
    <t xml:space="preserve">Without S17, S27</t>
  </si>
  <si>
    <t xml:space="preserve">+50.6 [42.6–58.6], n = 31</t>
  </si>
  <si>
    <t xml:space="preserve">+52.3 [44.8–59.8], n = 30</t>
  </si>
  <si>
    <t xml:space="preserve">C01 geometric mean</t>
  </si>
  <si>
    <t xml:space="preserve">5.9× [4.3×–8.1×]</t>
  </si>
  <si>
    <t xml:space="preserve">6.2× [4.6×–8.5×]</t>
  </si>
  <si>
    <t xml:space="preserve">+2.74 [2.43–3.06]</t>
  </si>
  <si>
    <t xml:space="preserve">+2.73 [2.41–3.06]</t>
  </si>
  <si>
    <t xml:space="preserve">27/31 (87%)</t>
  </si>
  <si>
    <t xml:space="preserve">26/30 (87%)</t>
  </si>
  <si>
    <t xml:space="preserve">Subscribe chance (mean)</t>
  </si>
  <si>
    <t xml:space="preserve">44.8% [34.1–55.6]</t>
  </si>
  <si>
    <t xml:space="preserve">45.5% [34.6–56.4]</t>
  </si>
  <si>
    <t xml:space="preserve">Liking / Ease (mean)</t>
  </si>
  <si>
    <t xml:space="preserve">8.69 / 6.36</t>
  </si>
  <si>
    <t xml:space="preserve">8.70 / 6.35</t>
  </si>
  <si>
    <t xml:space="preserve">Data quality log</t>
  </si>
  <si>
    <t xml:space="preserve">Participant(s)</t>
  </si>
  <si>
    <t xml:space="preserve">Issue</t>
  </si>
  <si>
    <t xml:space="preserve">Handling</t>
  </si>
  <si>
    <t xml:space="preserve">S12, S39</t>
  </si>
  <si>
    <t xml:space="preserve">HSK 4 and HSK 5; discontinued after screening, no data</t>
  </si>
  <si>
    <t xml:space="preserve">Excluded (protocol: HSK 0–3 only)</t>
  </si>
  <si>
    <t xml:space="preserve">S17, S27</t>
  </si>
  <si>
    <t xml:space="preserve">Answered “don’t know PinYin” (protocol says exclude)</t>
  </si>
  <si>
    <t xml:space="preserve">Kept at the author’s request; sensitivity analysis without them in §2.7</t>
  </si>
  <si>
    <t xml:space="preserve">S14, S21, S31</t>
  </si>
  <si>
    <t xml:space="preserve">PinYin question left blank (S14 and S31 read PinYin lines 4 and 5)</t>
  </si>
  <si>
    <t xml:space="preserve">Kept</t>
  </si>
  <si>
    <r>
      <rPr>
        <sz val="11"/>
        <rFont val="Arial"/>
        <family val="0"/>
        <charset val="1"/>
      </rPr>
      <t xml:space="preserve">3</t>
    </r>
    <r>
      <rPr>
        <sz val="11"/>
        <rFont val="Noto Sans CJK SC"/>
        <family val="2"/>
      </rPr>
      <t xml:space="preserve">音 </t>
    </r>
    <r>
      <rPr>
        <sz val="11"/>
        <rFont val="Arial"/>
        <family val="0"/>
        <charset val="1"/>
      </rPr>
      <t xml:space="preserve">highest readable line recorded as 0 (valid range 1–9)</t>
    </r>
  </si>
  <si>
    <t xml:space="preserve">Set to missing for the reading-line analysis only</t>
  </si>
  <si>
    <r>
      <rPr>
        <sz val="11"/>
        <rFont val="Arial"/>
        <family val="0"/>
        <charset val="1"/>
      </rPr>
      <t xml:space="preserve">3</t>
    </r>
    <r>
      <rPr>
        <sz val="11"/>
        <rFont val="Noto Sans CJK SC"/>
        <family val="2"/>
      </rPr>
      <t xml:space="preserve">音 </t>
    </r>
    <r>
      <rPr>
        <sz val="11"/>
        <rFont val="Arial"/>
        <family val="0"/>
        <charset val="1"/>
      </rPr>
      <t xml:space="preserve">highest readable line is an empty text string</t>
    </r>
  </si>
  <si>
    <t xml:space="preserve">Treated as missing</t>
  </si>
  <si>
    <t xml:space="preserve">“Knows similar solutions” typed as text “no”</t>
  </si>
  <si>
    <t xml:space="preserve">Recoded to 0</t>
  </si>
  <si>
    <r>
      <rPr>
        <sz val="11"/>
        <rFont val="Arial"/>
        <family val="0"/>
        <charset val="1"/>
      </rPr>
      <t xml:space="preserve">S13, S30, S32 (MS); S30 (3</t>
    </r>
    <r>
      <rPr>
        <sz val="11"/>
        <rFont val="Noto Sans CJK SC"/>
        <family val="2"/>
      </rPr>
      <t xml:space="preserve">音</t>
    </r>
    <r>
      <rPr>
        <sz val="11"/>
        <rFont val="Arial"/>
        <family val="0"/>
        <charset val="1"/>
      </rPr>
      <t xml:space="preserve">)</t>
    </r>
  </si>
  <si>
    <t xml:space="preserve">“1%” understood, off the protocol’s 5% grid; makes C01 ratios of 15× and 50×</t>
  </si>
  <si>
    <t xml:space="preserve">Kept as entered (author’s choice); 5% floor shown as sensitivity</t>
  </si>
  <si>
    <t xml:space="preserve">Several</t>
  </si>
  <si>
    <r>
      <rPr>
        <sz val="11"/>
        <rFont val="Arial"/>
        <family val="0"/>
        <charset val="1"/>
      </rPr>
      <t xml:space="preserve">Yes/No “understands” disagrees with % understood (e.g. S15 “No” at 60% with 3</t>
    </r>
    <r>
      <rPr>
        <sz val="11"/>
        <rFont val="Noto Sans CJK SC"/>
        <family val="2"/>
      </rPr>
      <t xml:space="preserve">音</t>
    </r>
    <r>
      <rPr>
        <sz val="11"/>
        <rFont val="Arial"/>
        <family val="0"/>
        <charset val="1"/>
      </rPr>
      <t xml:space="preserve">; S26 “No” at 40% with MS Translator)</t>
    </r>
  </si>
  <si>
    <t xml:space="preserve">% used as the primary measure; Yes/No reported as secondary</t>
  </si>
  <si>
    <t xml:space="preserve">Item non-response: gender 9, 9.b 8, 9.c 10, 9.d 12, recommend 9</t>
  </si>
  <si>
    <t xml:space="preserve">Analysed as available (pairwise); n reported per test</t>
  </si>
  <si>
    <t xml:space="preserve">S48–S50</t>
  </si>
  <si>
    <t xml:space="preserve">Empty participant columns</t>
  </si>
  <si>
    <t xml:space="preserve">Ignored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</si>
</sst>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%"/>
    <numFmt numFmtId="166" formatCode="0"/>
    <numFmt numFmtId="167" formatCode="0.0\×"/>
    <numFmt numFmtId="168" formatCode="General"/>
    <numFmt numFmtId="169" formatCode="0.00"/>
    <numFmt numFmtId="170" formatCode="0.0%"/>
    <numFmt numFmtId="171" formatCode="0.0"/>
    <numFmt numFmtId="172" formatCode="0.00E+00"/>
    <numFmt numFmtId="173" formatCode="0.0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4"/>
      <name val="Noto Sans CJK SC"/>
      <family val="2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Noto Sans CJK SC"/>
      <family val="2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Noto Sans CJK SC"/>
      <family val="2"/>
    </font>
    <font>
      <sz val="11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i val="true"/>
      <sz val="9"/>
      <color rgb="FF555555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21.6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7.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9" min="1" style="0" width="13"/>
    <col collapsed="false" customWidth="true" hidden="false" outlineLevel="0" max="30" min="30" style="0" width="44"/>
  </cols>
  <sheetData>
    <row r="1" customFormat="false" ht="42" hidden="false" customHeight="true" outlineLevel="0" collapsed="false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4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</row>
    <row r="2" customFormat="false" ht="15" hidden="false" customHeight="false" outlineLevel="0" collapsed="false">
      <c r="A2" s="3" t="s">
        <v>43</v>
      </c>
      <c r="B2" s="5" t="n">
        <v>1</v>
      </c>
      <c r="C2" s="5" t="n">
        <v>0</v>
      </c>
      <c r="D2" s="5" t="n">
        <v>1</v>
      </c>
      <c r="E2" s="5" t="n">
        <v>0</v>
      </c>
      <c r="F2" s="5" t="n">
        <v>10</v>
      </c>
      <c r="G2" s="5" t="n">
        <v>0</v>
      </c>
      <c r="H2" s="6" t="n">
        <v>0.05</v>
      </c>
      <c r="I2" s="5" t="n">
        <v>1</v>
      </c>
      <c r="J2" s="6" t="n">
        <v>0.7</v>
      </c>
      <c r="K2" s="5" t="n">
        <v>4</v>
      </c>
      <c r="L2" s="5" t="n">
        <v>6</v>
      </c>
      <c r="M2" s="5" t="n">
        <v>0</v>
      </c>
      <c r="N2" s="5" t="n">
        <v>9</v>
      </c>
      <c r="O2" s="5" t="n">
        <v>7</v>
      </c>
      <c r="P2" s="5" t="n">
        <v>9</v>
      </c>
      <c r="Q2" s="5" t="n">
        <v>1</v>
      </c>
      <c r="R2" s="5" t="n">
        <v>3</v>
      </c>
      <c r="S2" s="5" t="n">
        <v>1</v>
      </c>
      <c r="T2" s="6" t="n">
        <v>0.5</v>
      </c>
      <c r="U2" s="5" t="n">
        <v>9</v>
      </c>
      <c r="V2" s="5" t="n">
        <v>9</v>
      </c>
      <c r="W2" s="5" t="n">
        <v>8</v>
      </c>
      <c r="X2" s="5" t="n">
        <v>7</v>
      </c>
      <c r="Y2" s="7" t="n">
        <f aca="false">IF(AND(ISNUMBER(H2),ISNUMBER(J2)),(J2-H2)*100,"")</f>
        <v>65</v>
      </c>
      <c r="Z2" s="8" t="n">
        <f aca="false">IF(AND(ISNUMBER(H2),ISNUMBER(J2)),J2/H2,"")</f>
        <v>14</v>
      </c>
      <c r="AA2" s="9" t="n">
        <f aca="false">IF(AND(ISNUMBER(K2),ISNUMBER(L2)),L2-K2,"")</f>
        <v>2</v>
      </c>
      <c r="AB2" s="8" t="n">
        <f aca="false">IF(ISNUMBER(AA2),Summary!$C$4^AA2,"")</f>
        <v>5.0625</v>
      </c>
      <c r="AC2" s="10" t="n">
        <f aca="false">IF(COUNT(U2:X2)&gt;=2,AVERAGE(U2:X2),"")</f>
        <v>8.25</v>
      </c>
      <c r="AD2" s="11"/>
    </row>
    <row r="3" customFormat="false" ht="15" hidden="false" customHeight="false" outlineLevel="0" collapsed="false">
      <c r="A3" s="3" t="s">
        <v>44</v>
      </c>
      <c r="B3" s="5" t="n">
        <v>2</v>
      </c>
      <c r="C3" s="5"/>
      <c r="D3" s="5" t="n">
        <v>1</v>
      </c>
      <c r="E3" s="5" t="n">
        <v>0</v>
      </c>
      <c r="F3" s="5" t="n">
        <v>30</v>
      </c>
      <c r="G3" s="5" t="n">
        <v>0</v>
      </c>
      <c r="H3" s="6" t="n">
        <v>0.15</v>
      </c>
      <c r="I3" s="5" t="n">
        <v>1</v>
      </c>
      <c r="J3" s="6" t="n">
        <v>0.95</v>
      </c>
      <c r="K3" s="5" t="n">
        <v>3</v>
      </c>
      <c r="L3" s="5" t="n">
        <v>7</v>
      </c>
      <c r="M3" s="5" t="n">
        <v>0</v>
      </c>
      <c r="N3" s="5" t="n">
        <v>10</v>
      </c>
      <c r="O3" s="5" t="n">
        <v>8</v>
      </c>
      <c r="P3" s="5" t="n">
        <v>10</v>
      </c>
      <c r="Q3" s="5" t="n">
        <v>1</v>
      </c>
      <c r="R3" s="5" t="n">
        <v>5</v>
      </c>
      <c r="S3" s="5" t="n">
        <v>1</v>
      </c>
      <c r="T3" s="6" t="n">
        <v>0.9</v>
      </c>
      <c r="U3" s="5" t="n">
        <v>10</v>
      </c>
      <c r="V3" s="5"/>
      <c r="W3" s="5"/>
      <c r="X3" s="5"/>
      <c r="Y3" s="7" t="n">
        <f aca="false">IF(AND(ISNUMBER(H3),ISNUMBER(J3)),(J3-H3)*100,"")</f>
        <v>80</v>
      </c>
      <c r="Z3" s="8" t="n">
        <f aca="false">IF(AND(ISNUMBER(H3),ISNUMBER(J3)),J3/H3,"")</f>
        <v>6.33333333333333</v>
      </c>
      <c r="AA3" s="9" t="n">
        <f aca="false">IF(AND(ISNUMBER(K3),ISNUMBER(L3)),L3-K3,"")</f>
        <v>4</v>
      </c>
      <c r="AB3" s="8" t="n">
        <f aca="false">IF(ISNUMBER(AA3),Summary!$C$4^AA3,"")</f>
        <v>25.62890625</v>
      </c>
      <c r="AC3" s="10" t="str">
        <f aca="false">IF(COUNT(U3:X3)&gt;=2,AVERAGE(U3:X3),"")</f>
        <v/>
      </c>
      <c r="AD3" s="11"/>
    </row>
    <row r="4" customFormat="false" ht="15" hidden="false" customHeight="false" outlineLevel="0" collapsed="false">
      <c r="A4" s="3" t="s">
        <v>45</v>
      </c>
      <c r="B4" s="5" t="n">
        <v>0</v>
      </c>
      <c r="C4" s="5" t="n">
        <v>0</v>
      </c>
      <c r="D4" s="5" t="n">
        <v>1</v>
      </c>
      <c r="E4" s="5"/>
      <c r="F4" s="5" t="n">
        <v>0</v>
      </c>
      <c r="G4" s="5" t="n">
        <v>0</v>
      </c>
      <c r="H4" s="6" t="n">
        <v>0.01</v>
      </c>
      <c r="I4" s="5" t="n">
        <v>0</v>
      </c>
      <c r="J4" s="6" t="n">
        <v>0.15</v>
      </c>
      <c r="K4" s="5" t="n">
        <v>3</v>
      </c>
      <c r="L4" s="5"/>
      <c r="M4" s="5" t="n">
        <v>0</v>
      </c>
      <c r="N4" s="5"/>
      <c r="O4" s="5" t="n">
        <v>4</v>
      </c>
      <c r="P4" s="5" t="n">
        <v>8</v>
      </c>
      <c r="Q4" s="5"/>
      <c r="R4" s="5" t="n">
        <v>1</v>
      </c>
      <c r="S4" s="5"/>
      <c r="T4" s="6" t="n">
        <v>0</v>
      </c>
      <c r="U4" s="5" t="n">
        <v>8</v>
      </c>
      <c r="V4" s="5"/>
      <c r="W4" s="5"/>
      <c r="X4" s="5"/>
      <c r="Y4" s="7" t="n">
        <f aca="false">IF(AND(ISNUMBER(H4),ISNUMBER(J4)),(J4-H4)*100,"")</f>
        <v>14</v>
      </c>
      <c r="Z4" s="8" t="n">
        <f aca="false">IF(AND(ISNUMBER(H4),ISNUMBER(J4)),J4/H4,"")</f>
        <v>15</v>
      </c>
      <c r="AA4" s="0" t="str">
        <f aca="false">IF(AND(ISNUMBER(K4),ISNUMBER(L4)),L4-K4,"")</f>
        <v/>
      </c>
      <c r="AB4" s="8" t="str">
        <f aca="false">IF(ISNUMBER(AA4),Summary!$C$4^AA4,"")</f>
        <v/>
      </c>
      <c r="AC4" s="10" t="str">
        <f aca="false">IF(COUNT(U4:X4)&gt;=2,AVERAGE(U4:X4),"")</f>
        <v/>
      </c>
      <c r="AD4" s="11" t="s">
        <v>46</v>
      </c>
    </row>
    <row r="5" customFormat="false" ht="15" hidden="false" customHeight="false" outlineLevel="0" collapsed="false">
      <c r="A5" s="3" t="s">
        <v>47</v>
      </c>
      <c r="B5" s="5" t="n">
        <v>1</v>
      </c>
      <c r="C5" s="5"/>
      <c r="D5" s="5"/>
      <c r="E5" s="5"/>
      <c r="F5" s="5"/>
      <c r="G5" s="5"/>
      <c r="H5" s="6" t="n">
        <v>0.05</v>
      </c>
      <c r="I5" s="5" t="n">
        <v>1</v>
      </c>
      <c r="J5" s="6" t="n">
        <v>0.5</v>
      </c>
      <c r="K5" s="5" t="n">
        <v>4</v>
      </c>
      <c r="L5" s="5" t="n">
        <v>7</v>
      </c>
      <c r="M5" s="5" t="n">
        <v>0</v>
      </c>
      <c r="N5" s="5" t="n">
        <v>10</v>
      </c>
      <c r="O5" s="5" t="n">
        <v>7</v>
      </c>
      <c r="P5" s="5" t="n">
        <v>10</v>
      </c>
      <c r="Q5" s="5" t="n">
        <v>1</v>
      </c>
      <c r="R5" s="5" t="n">
        <v>5</v>
      </c>
      <c r="S5" s="5" t="n">
        <v>1</v>
      </c>
      <c r="T5" s="6" t="n">
        <v>0.6</v>
      </c>
      <c r="U5" s="5" t="n">
        <v>10</v>
      </c>
      <c r="V5" s="5" t="n">
        <v>9</v>
      </c>
      <c r="W5" s="5" t="n">
        <v>9</v>
      </c>
      <c r="X5" s="5" t="n">
        <v>8</v>
      </c>
      <c r="Y5" s="7" t="n">
        <f aca="false">IF(AND(ISNUMBER(H5),ISNUMBER(J5)),(J5-H5)*100,"")</f>
        <v>45</v>
      </c>
      <c r="Z5" s="8" t="n">
        <f aca="false">IF(AND(ISNUMBER(H5),ISNUMBER(J5)),J5/H5,"")</f>
        <v>10</v>
      </c>
      <c r="AA5" s="9" t="n">
        <f aca="false">IF(AND(ISNUMBER(K5),ISNUMBER(L5)),L5-K5,"")</f>
        <v>3</v>
      </c>
      <c r="AB5" s="8" t="n">
        <f aca="false">IF(ISNUMBER(AA5),Summary!$C$4^AA5,"")</f>
        <v>11.390625</v>
      </c>
      <c r="AC5" s="10" t="n">
        <f aca="false">IF(COUNT(U5:X5)&gt;=2,AVERAGE(U5:X5),"")</f>
        <v>9</v>
      </c>
      <c r="AD5" s="11" t="s">
        <v>48</v>
      </c>
    </row>
    <row r="6" customFormat="false" ht="15" hidden="false" customHeight="false" outlineLevel="0" collapsed="false">
      <c r="A6" s="3" t="s">
        <v>49</v>
      </c>
      <c r="B6" s="5" t="n">
        <v>2</v>
      </c>
      <c r="C6" s="5" t="n">
        <v>0</v>
      </c>
      <c r="D6" s="5" t="n">
        <v>1</v>
      </c>
      <c r="E6" s="5" t="n">
        <v>0</v>
      </c>
      <c r="F6" s="5" t="n">
        <v>50</v>
      </c>
      <c r="G6" s="5" t="n">
        <v>0</v>
      </c>
      <c r="H6" s="6" t="n">
        <v>0.05</v>
      </c>
      <c r="I6" s="5" t="n">
        <v>0</v>
      </c>
      <c r="J6" s="6" t="n">
        <v>0.6</v>
      </c>
      <c r="K6" s="5" t="n">
        <v>5</v>
      </c>
      <c r="L6" s="5" t="n">
        <v>7</v>
      </c>
      <c r="M6" s="5" t="n">
        <v>0</v>
      </c>
      <c r="N6" s="5" t="n">
        <v>6</v>
      </c>
      <c r="O6" s="5" t="n">
        <v>5</v>
      </c>
      <c r="P6" s="5" t="n">
        <v>7</v>
      </c>
      <c r="Q6" s="5" t="n">
        <v>0</v>
      </c>
      <c r="R6" s="5" t="n">
        <v>0</v>
      </c>
      <c r="S6" s="5" t="n">
        <v>0</v>
      </c>
      <c r="T6" s="6" t="n">
        <v>0</v>
      </c>
      <c r="U6" s="5" t="n">
        <v>7</v>
      </c>
      <c r="V6" s="5" t="n">
        <v>6</v>
      </c>
      <c r="W6" s="5" t="n">
        <v>5</v>
      </c>
      <c r="X6" s="5" t="n">
        <v>4</v>
      </c>
      <c r="Y6" s="7" t="n">
        <f aca="false">IF(AND(ISNUMBER(H6),ISNUMBER(J6)),(J6-H6)*100,"")</f>
        <v>55</v>
      </c>
      <c r="Z6" s="8" t="n">
        <f aca="false">IF(AND(ISNUMBER(H6),ISNUMBER(J6)),J6/H6,"")</f>
        <v>12</v>
      </c>
      <c r="AA6" s="9" t="n">
        <f aca="false">IF(AND(ISNUMBER(K6),ISNUMBER(L6)),L6-K6,"")</f>
        <v>2</v>
      </c>
      <c r="AB6" s="8" t="n">
        <f aca="false">IF(ISNUMBER(AA6),Summary!$C$4^AA6,"")</f>
        <v>5.0625</v>
      </c>
      <c r="AC6" s="10" t="n">
        <f aca="false">IF(COUNT(U6:X6)&gt;=2,AVERAGE(U6:X6),"")</f>
        <v>5.5</v>
      </c>
      <c r="AD6" s="11"/>
    </row>
    <row r="7" customFormat="false" ht="15" hidden="false" customHeight="false" outlineLevel="0" collapsed="false">
      <c r="A7" s="3" t="s">
        <v>50</v>
      </c>
      <c r="B7" s="5" t="n">
        <v>1</v>
      </c>
      <c r="C7" s="5" t="n">
        <v>1</v>
      </c>
      <c r="D7" s="5" t="n">
        <v>1</v>
      </c>
      <c r="E7" s="5" t="n">
        <v>0</v>
      </c>
      <c r="F7" s="5" t="n">
        <v>30</v>
      </c>
      <c r="G7" s="5" t="n">
        <v>0</v>
      </c>
      <c r="H7" s="6" t="n">
        <v>0.05</v>
      </c>
      <c r="I7" s="5" t="n">
        <v>1</v>
      </c>
      <c r="J7" s="6" t="n">
        <v>0.5</v>
      </c>
      <c r="K7" s="5" t="n">
        <v>3</v>
      </c>
      <c r="L7" s="5" t="n">
        <v>7</v>
      </c>
      <c r="M7" s="5" t="n">
        <v>0</v>
      </c>
      <c r="N7" s="5" t="n">
        <v>9</v>
      </c>
      <c r="O7" s="5" t="n">
        <v>6</v>
      </c>
      <c r="P7" s="5" t="n">
        <v>9</v>
      </c>
      <c r="Q7" s="5" t="n">
        <v>1</v>
      </c>
      <c r="R7" s="5" t="n">
        <v>2</v>
      </c>
      <c r="S7" s="5" t="n">
        <v>1</v>
      </c>
      <c r="T7" s="6" t="n">
        <v>0.5</v>
      </c>
      <c r="U7" s="5" t="n">
        <v>9</v>
      </c>
      <c r="V7" s="5" t="n">
        <v>9</v>
      </c>
      <c r="W7" s="5" t="n">
        <v>8</v>
      </c>
      <c r="X7" s="5" t="n">
        <v>7</v>
      </c>
      <c r="Y7" s="7" t="n">
        <f aca="false">IF(AND(ISNUMBER(H7),ISNUMBER(J7)),(J7-H7)*100,"")</f>
        <v>45</v>
      </c>
      <c r="Z7" s="8" t="n">
        <f aca="false">IF(AND(ISNUMBER(H7),ISNUMBER(J7)),J7/H7,"")</f>
        <v>10</v>
      </c>
      <c r="AA7" s="9" t="n">
        <f aca="false">IF(AND(ISNUMBER(K7),ISNUMBER(L7)),L7-K7,"")</f>
        <v>4</v>
      </c>
      <c r="AB7" s="8" t="n">
        <f aca="false">IF(ISNUMBER(AA7),Summary!$C$4^AA7,"")</f>
        <v>25.62890625</v>
      </c>
      <c r="AC7" s="10" t="n">
        <f aca="false">IF(COUNT(U7:X7)&gt;=2,AVERAGE(U7:X7),"")</f>
        <v>8.25</v>
      </c>
      <c r="AD7" s="11"/>
    </row>
    <row r="8" customFormat="false" ht="15" hidden="false" customHeight="false" outlineLevel="0" collapsed="false">
      <c r="A8" s="3" t="s">
        <v>51</v>
      </c>
      <c r="B8" s="5" t="n">
        <v>0</v>
      </c>
      <c r="C8" s="5" t="n">
        <v>1</v>
      </c>
      <c r="D8" s="5" t="n">
        <v>0</v>
      </c>
      <c r="E8" s="5" t="n">
        <v>0</v>
      </c>
      <c r="F8" s="5" t="n">
        <v>5</v>
      </c>
      <c r="G8" s="5" t="n">
        <v>0</v>
      </c>
      <c r="H8" s="6" t="n">
        <v>0.05</v>
      </c>
      <c r="I8" s="5"/>
      <c r="J8" s="6" t="n">
        <v>0.05</v>
      </c>
      <c r="K8" s="5" t="n">
        <v>3</v>
      </c>
      <c r="L8" s="5" t="n">
        <v>6</v>
      </c>
      <c r="M8" s="5"/>
      <c r="N8" s="5" t="n">
        <v>9</v>
      </c>
      <c r="O8" s="5" t="n">
        <v>5</v>
      </c>
      <c r="P8" s="5" t="n">
        <v>10</v>
      </c>
      <c r="Q8" s="5" t="n">
        <v>1</v>
      </c>
      <c r="R8" s="5" t="n">
        <v>4</v>
      </c>
      <c r="S8" s="5" t="n">
        <v>1</v>
      </c>
      <c r="T8" s="6" t="n">
        <v>0.7</v>
      </c>
      <c r="U8" s="5" t="n">
        <v>8</v>
      </c>
      <c r="V8" s="5" t="n">
        <v>9</v>
      </c>
      <c r="W8" s="5" t="n">
        <v>8</v>
      </c>
      <c r="X8" s="5" t="n">
        <v>7</v>
      </c>
      <c r="Y8" s="7" t="n">
        <f aca="false">IF(AND(ISNUMBER(H8),ISNUMBER(J8)),(J8-H8)*100,"")</f>
        <v>0</v>
      </c>
      <c r="Z8" s="8" t="n">
        <f aca="false">IF(AND(ISNUMBER(H8),ISNUMBER(J8)),J8/H8,"")</f>
        <v>1</v>
      </c>
      <c r="AA8" s="9" t="n">
        <f aca="false">IF(AND(ISNUMBER(K8),ISNUMBER(L8)),L8-K8,"")</f>
        <v>3</v>
      </c>
      <c r="AB8" s="8" t="n">
        <f aca="false">IF(ISNUMBER(AA8),Summary!$C$4^AA8,"")</f>
        <v>11.390625</v>
      </c>
      <c r="AC8" s="10" t="n">
        <f aca="false">IF(COUNT(U8:X8)&gt;=2,AVERAGE(U8:X8),"")</f>
        <v>8</v>
      </c>
      <c r="AD8" s="11" t="s">
        <v>52</v>
      </c>
    </row>
    <row r="9" customFormat="false" ht="15" hidden="false" customHeight="false" outlineLevel="0" collapsed="false">
      <c r="A9" s="3" t="s">
        <v>53</v>
      </c>
      <c r="B9" s="5" t="n">
        <v>2</v>
      </c>
      <c r="C9" s="5" t="n">
        <v>1</v>
      </c>
      <c r="D9" s="5" t="n">
        <v>1</v>
      </c>
      <c r="E9" s="5" t="n">
        <v>0</v>
      </c>
      <c r="F9" s="5" t="n">
        <v>70</v>
      </c>
      <c r="G9" s="5" t="n">
        <v>0</v>
      </c>
      <c r="H9" s="6" t="n">
        <v>0.3</v>
      </c>
      <c r="I9" s="5" t="n">
        <v>1</v>
      </c>
      <c r="J9" s="6" t="n">
        <v>0.9</v>
      </c>
      <c r="K9" s="5" t="n">
        <v>4</v>
      </c>
      <c r="L9" s="5" t="n">
        <v>8</v>
      </c>
      <c r="M9" s="5" t="n">
        <v>0</v>
      </c>
      <c r="N9" s="5" t="n">
        <v>8</v>
      </c>
      <c r="O9" s="5" t="n">
        <v>7</v>
      </c>
      <c r="P9" s="5" t="n">
        <v>8</v>
      </c>
      <c r="Q9" s="5" t="n">
        <v>1</v>
      </c>
      <c r="R9" s="5" t="n">
        <v>2</v>
      </c>
      <c r="S9" s="5"/>
      <c r="T9" s="6" t="n">
        <v>0.4</v>
      </c>
      <c r="U9" s="5" t="n">
        <v>8</v>
      </c>
      <c r="V9" s="5" t="n">
        <v>7</v>
      </c>
      <c r="W9" s="5" t="n">
        <v>8</v>
      </c>
      <c r="X9" s="5"/>
      <c r="Y9" s="7" t="n">
        <f aca="false">IF(AND(ISNUMBER(H9),ISNUMBER(J9)),(J9-H9)*100,"")</f>
        <v>60</v>
      </c>
      <c r="Z9" s="8" t="n">
        <f aca="false">IF(AND(ISNUMBER(H9),ISNUMBER(J9)),J9/H9,"")</f>
        <v>3</v>
      </c>
      <c r="AA9" s="9" t="n">
        <f aca="false">IF(AND(ISNUMBER(K9),ISNUMBER(L9)),L9-K9,"")</f>
        <v>4</v>
      </c>
      <c r="AB9" s="8" t="n">
        <f aca="false">IF(ISNUMBER(AA9),Summary!$C$4^AA9,"")</f>
        <v>25.62890625</v>
      </c>
      <c r="AC9" s="10" t="n">
        <f aca="false">IF(COUNT(U9:X9)&gt;=2,AVERAGE(U9:X9),"")</f>
        <v>7.66666666666667</v>
      </c>
      <c r="AD9" s="11"/>
    </row>
    <row r="10" customFormat="false" ht="15" hidden="false" customHeight="false" outlineLevel="0" collapsed="false">
      <c r="A10" s="3" t="s">
        <v>54</v>
      </c>
      <c r="B10" s="5" t="n">
        <v>1</v>
      </c>
      <c r="C10" s="5" t="n">
        <v>0</v>
      </c>
      <c r="D10" s="5" t="n">
        <v>1</v>
      </c>
      <c r="E10" s="5" t="n">
        <v>0</v>
      </c>
      <c r="F10" s="5" t="n">
        <v>20</v>
      </c>
      <c r="G10" s="5"/>
      <c r="H10" s="6" t="n">
        <v>0.05</v>
      </c>
      <c r="I10" s="5" t="n">
        <v>0</v>
      </c>
      <c r="J10" s="6" t="n">
        <v>0.3</v>
      </c>
      <c r="K10" s="5" t="n">
        <v>4</v>
      </c>
      <c r="L10" s="5" t="n">
        <v>6</v>
      </c>
      <c r="M10" s="5" t="n">
        <v>0</v>
      </c>
      <c r="N10" s="5" t="n">
        <v>9</v>
      </c>
      <c r="O10" s="5" t="n">
        <v>5</v>
      </c>
      <c r="P10" s="5" t="n">
        <v>9</v>
      </c>
      <c r="Q10" s="5" t="n">
        <v>1</v>
      </c>
      <c r="R10" s="5" t="n">
        <v>0.5</v>
      </c>
      <c r="S10" s="5" t="n">
        <v>1</v>
      </c>
      <c r="T10" s="6" t="n">
        <v>0.3</v>
      </c>
      <c r="U10" s="5" t="n">
        <v>7</v>
      </c>
      <c r="V10" s="5" t="n">
        <v>8</v>
      </c>
      <c r="W10" s="5" t="n">
        <v>7</v>
      </c>
      <c r="X10" s="5" t="n">
        <v>6</v>
      </c>
      <c r="Y10" s="7" t="n">
        <f aca="false">IF(AND(ISNUMBER(H10),ISNUMBER(J10)),(J10-H10)*100,"")</f>
        <v>25</v>
      </c>
      <c r="Z10" s="8" t="n">
        <f aca="false">IF(AND(ISNUMBER(H10),ISNUMBER(J10)),J10/H10,"")</f>
        <v>6</v>
      </c>
      <c r="AA10" s="9" t="n">
        <f aca="false">IF(AND(ISNUMBER(K10),ISNUMBER(L10)),L10-K10,"")</f>
        <v>2</v>
      </c>
      <c r="AB10" s="8" t="n">
        <f aca="false">IF(ISNUMBER(AA10),Summary!$C$4^AA10,"")</f>
        <v>5.0625</v>
      </c>
      <c r="AC10" s="10" t="n">
        <f aca="false">IF(COUNT(U10:X10)&gt;=2,AVERAGE(U10:X10),"")</f>
        <v>7</v>
      </c>
      <c r="AD10" s="11"/>
    </row>
    <row r="11" customFormat="false" ht="15" hidden="false" customHeight="false" outlineLevel="0" collapsed="false">
      <c r="A11" s="3" t="s">
        <v>55</v>
      </c>
      <c r="B11" s="5" t="n">
        <v>1</v>
      </c>
      <c r="C11" s="5" t="n">
        <v>1</v>
      </c>
      <c r="D11" s="5" t="n">
        <v>1</v>
      </c>
      <c r="E11" s="5" t="n">
        <v>0</v>
      </c>
      <c r="F11" s="5" t="n">
        <v>30</v>
      </c>
      <c r="G11" s="5" t="n">
        <v>0</v>
      </c>
      <c r="H11" s="6" t="n">
        <v>0.05</v>
      </c>
      <c r="I11" s="5" t="n">
        <v>1</v>
      </c>
      <c r="J11" s="6" t="n">
        <v>0.7</v>
      </c>
      <c r="K11" s="5"/>
      <c r="L11" s="5"/>
      <c r="M11" s="5" t="n">
        <v>0</v>
      </c>
      <c r="N11" s="5" t="n">
        <v>9</v>
      </c>
      <c r="O11" s="5" t="n">
        <v>9</v>
      </c>
      <c r="P11" s="5" t="n">
        <v>10</v>
      </c>
      <c r="Q11" s="5" t="n">
        <v>1</v>
      </c>
      <c r="R11" s="5" t="n">
        <v>0.5</v>
      </c>
      <c r="S11" s="5" t="n">
        <v>1</v>
      </c>
      <c r="T11" s="6" t="n">
        <v>0</v>
      </c>
      <c r="U11" s="5" t="n">
        <v>10</v>
      </c>
      <c r="V11" s="5" t="n">
        <v>10</v>
      </c>
      <c r="W11" s="5" t="n">
        <v>8</v>
      </c>
      <c r="X11" s="5" t="n">
        <v>8</v>
      </c>
      <c r="Y11" s="7" t="n">
        <f aca="false">IF(AND(ISNUMBER(H11),ISNUMBER(J11)),(J11-H11)*100,"")</f>
        <v>65</v>
      </c>
      <c r="Z11" s="8" t="n">
        <f aca="false">IF(AND(ISNUMBER(H11),ISNUMBER(J11)),J11/H11,"")</f>
        <v>14</v>
      </c>
      <c r="AA11" s="0" t="str">
        <f aca="false">IF(AND(ISNUMBER(K11),ISNUMBER(L11)),L11-K11,"")</f>
        <v/>
      </c>
      <c r="AB11" s="8" t="str">
        <f aca="false">IF(ISNUMBER(AA11),Summary!$C$4^AA11,"")</f>
        <v/>
      </c>
      <c r="AC11" s="10" t="n">
        <f aca="false">IF(COUNT(U11:X11)&gt;=2,AVERAGE(U11:X11),"")</f>
        <v>9</v>
      </c>
      <c r="AD11" s="11"/>
    </row>
    <row r="12" customFormat="false" ht="15" hidden="false" customHeight="false" outlineLevel="0" collapsed="false">
      <c r="A12" s="3" t="s">
        <v>56</v>
      </c>
      <c r="B12" s="5" t="n">
        <v>0</v>
      </c>
      <c r="C12" s="5" t="n">
        <v>0</v>
      </c>
      <c r="D12" s="5"/>
      <c r="E12" s="5" t="n">
        <v>0</v>
      </c>
      <c r="F12" s="5" t="n">
        <v>0</v>
      </c>
      <c r="G12" s="5"/>
      <c r="H12" s="6"/>
      <c r="I12" s="5"/>
      <c r="J12" s="6"/>
      <c r="K12" s="5"/>
      <c r="L12" s="5"/>
      <c r="M12" s="5"/>
      <c r="N12" s="5" t="n">
        <v>7</v>
      </c>
      <c r="O12" s="5" t="n">
        <v>2</v>
      </c>
      <c r="P12" s="5" t="n">
        <v>6</v>
      </c>
      <c r="Q12" s="5" t="n">
        <v>0</v>
      </c>
      <c r="R12" s="5" t="n">
        <v>0</v>
      </c>
      <c r="S12" s="5" t="n">
        <v>0</v>
      </c>
      <c r="T12" s="6"/>
      <c r="U12" s="5"/>
      <c r="V12" s="5"/>
      <c r="W12" s="5"/>
      <c r="X12" s="5"/>
      <c r="Y12" s="7" t="str">
        <f aca="false">IF(AND(ISNUMBER(H12),ISNUMBER(J12)),(J12-H12)*100,"")</f>
        <v/>
      </c>
      <c r="Z12" s="8" t="str">
        <f aca="false">IF(AND(ISNUMBER(H12),ISNUMBER(J12)),J12/H12,"")</f>
        <v/>
      </c>
      <c r="AA12" s="0" t="str">
        <f aca="false">IF(AND(ISNUMBER(K12),ISNUMBER(L12)),L12-K12,"")</f>
        <v/>
      </c>
      <c r="AB12" s="8" t="str">
        <f aca="false">IF(ISNUMBER(AA12),Summary!$C$4^AA12,"")</f>
        <v/>
      </c>
      <c r="AC12" s="10" t="str">
        <f aca="false">IF(COUNT(U12:X12)&gt;=2,AVERAGE(U12:X12),"")</f>
        <v/>
      </c>
      <c r="AD12" s="11" t="s">
        <v>48</v>
      </c>
    </row>
    <row r="13" customFormat="false" ht="15" hidden="false" customHeight="false" outlineLevel="0" collapsed="false">
      <c r="A13" s="3" t="s">
        <v>57</v>
      </c>
      <c r="B13" s="5" t="n">
        <v>2</v>
      </c>
      <c r="C13" s="5" t="n">
        <v>1</v>
      </c>
      <c r="D13" s="5" t="n">
        <v>1</v>
      </c>
      <c r="E13" s="5" t="n">
        <v>0</v>
      </c>
      <c r="F13" s="5" t="n">
        <v>40</v>
      </c>
      <c r="G13" s="5" t="n">
        <v>0</v>
      </c>
      <c r="H13" s="6" t="n">
        <v>0.15</v>
      </c>
      <c r="I13" s="5" t="n">
        <v>1</v>
      </c>
      <c r="J13" s="6" t="n">
        <v>0.6</v>
      </c>
      <c r="K13" s="5" t="n">
        <v>3</v>
      </c>
      <c r="L13" s="5"/>
      <c r="M13" s="5" t="n">
        <v>0</v>
      </c>
      <c r="N13" s="5" t="n">
        <v>7</v>
      </c>
      <c r="O13" s="5" t="n">
        <v>4</v>
      </c>
      <c r="P13" s="5" t="n">
        <v>6</v>
      </c>
      <c r="Q13" s="5" t="n">
        <v>0</v>
      </c>
      <c r="R13" s="5" t="n">
        <v>0</v>
      </c>
      <c r="S13" s="5" t="n">
        <v>0</v>
      </c>
      <c r="T13" s="6" t="n">
        <v>0</v>
      </c>
      <c r="U13" s="5" t="n">
        <v>7</v>
      </c>
      <c r="V13" s="5" t="n">
        <v>6</v>
      </c>
      <c r="W13" s="5" t="n">
        <v>5</v>
      </c>
      <c r="X13" s="5" t="n">
        <v>3</v>
      </c>
      <c r="Y13" s="7" t="n">
        <f aca="false">IF(AND(ISNUMBER(H13),ISNUMBER(J13)),(J13-H13)*100,"")</f>
        <v>45</v>
      </c>
      <c r="Z13" s="8" t="n">
        <f aca="false">IF(AND(ISNUMBER(H13),ISNUMBER(J13)),J13/H13,"")</f>
        <v>4</v>
      </c>
      <c r="AA13" s="0" t="str">
        <f aca="false">IF(AND(ISNUMBER(K13),ISNUMBER(L13)),L13-K13,"")</f>
        <v/>
      </c>
      <c r="AB13" s="8" t="str">
        <f aca="false">IF(ISNUMBER(AA13),Summary!$C$4^AA13,"")</f>
        <v/>
      </c>
      <c r="AC13" s="10" t="n">
        <f aca="false">IF(COUNT(U13:X13)&gt;=2,AVERAGE(U13:X13),"")</f>
        <v>5.25</v>
      </c>
      <c r="AD13" s="11" t="s">
        <v>58</v>
      </c>
    </row>
    <row r="14" customFormat="false" ht="15" hidden="false" customHeight="false" outlineLevel="0" collapsed="false">
      <c r="A14" s="3" t="s">
        <v>59</v>
      </c>
      <c r="B14" s="5" t="n">
        <v>2</v>
      </c>
      <c r="C14" s="5" t="n">
        <v>0</v>
      </c>
      <c r="D14" s="5" t="n">
        <v>1</v>
      </c>
      <c r="E14" s="5" t="n">
        <v>0</v>
      </c>
      <c r="F14" s="5" t="n">
        <v>60</v>
      </c>
      <c r="G14" s="5"/>
      <c r="H14" s="6" t="n">
        <v>0.15</v>
      </c>
      <c r="I14" s="5" t="n">
        <v>1</v>
      </c>
      <c r="J14" s="6" t="n">
        <v>0.75</v>
      </c>
      <c r="K14" s="5" t="n">
        <v>3</v>
      </c>
      <c r="L14" s="5" t="n">
        <v>6</v>
      </c>
      <c r="M14" s="5" t="n">
        <v>0</v>
      </c>
      <c r="N14" s="5" t="n">
        <v>10</v>
      </c>
      <c r="O14" s="5" t="n">
        <v>7</v>
      </c>
      <c r="P14" s="5" t="n">
        <v>9</v>
      </c>
      <c r="Q14" s="5" t="n">
        <v>1</v>
      </c>
      <c r="R14" s="5" t="n">
        <v>2</v>
      </c>
      <c r="S14" s="5" t="n">
        <v>1</v>
      </c>
      <c r="T14" s="6" t="n">
        <v>0.3</v>
      </c>
      <c r="U14" s="5" t="n">
        <v>9</v>
      </c>
      <c r="V14" s="5" t="n">
        <v>8</v>
      </c>
      <c r="W14" s="5" t="n">
        <v>6</v>
      </c>
      <c r="X14" s="5" t="n">
        <v>8</v>
      </c>
      <c r="Y14" s="7" t="n">
        <f aca="false">IF(AND(ISNUMBER(H14),ISNUMBER(J14)),(J14-H14)*100,"")</f>
        <v>60</v>
      </c>
      <c r="Z14" s="8" t="n">
        <f aca="false">IF(AND(ISNUMBER(H14),ISNUMBER(J14)),J14/H14,"")</f>
        <v>5</v>
      </c>
      <c r="AA14" s="9" t="n">
        <f aca="false">IF(AND(ISNUMBER(K14),ISNUMBER(L14)),L14-K14,"")</f>
        <v>3</v>
      </c>
      <c r="AB14" s="8" t="n">
        <f aca="false">IF(ISNUMBER(AA14),Summary!$C$4^AA14,"")</f>
        <v>11.390625</v>
      </c>
      <c r="AC14" s="10" t="n">
        <f aca="false">IF(COUNT(U14:X14)&gt;=2,AVERAGE(U14:X14),"")</f>
        <v>7.75</v>
      </c>
      <c r="AD14" s="11"/>
    </row>
    <row r="15" customFormat="false" ht="15" hidden="false" customHeight="false" outlineLevel="0" collapsed="false">
      <c r="A15" s="3" t="s">
        <v>60</v>
      </c>
      <c r="B15" s="5" t="n">
        <v>2</v>
      </c>
      <c r="C15" s="5" t="n">
        <v>1</v>
      </c>
      <c r="D15" s="5" t="n">
        <v>1</v>
      </c>
      <c r="E15" s="5" t="n">
        <v>0</v>
      </c>
      <c r="F15" s="5" t="n">
        <v>40</v>
      </c>
      <c r="G15" s="5" t="n">
        <v>0</v>
      </c>
      <c r="H15" s="6" t="n">
        <v>0.1</v>
      </c>
      <c r="I15" s="5" t="n">
        <v>1</v>
      </c>
      <c r="J15" s="6" t="n">
        <v>0.9</v>
      </c>
      <c r="K15" s="5" t="n">
        <v>4</v>
      </c>
      <c r="L15" s="5" t="n">
        <v>6</v>
      </c>
      <c r="M15" s="5" t="n">
        <v>0</v>
      </c>
      <c r="N15" s="5" t="n">
        <v>9</v>
      </c>
      <c r="O15" s="5" t="n">
        <v>6</v>
      </c>
      <c r="P15" s="5" t="n">
        <v>9</v>
      </c>
      <c r="Q15" s="5" t="n">
        <v>1</v>
      </c>
      <c r="R15" s="5" t="n">
        <v>1</v>
      </c>
      <c r="S15" s="5" t="n">
        <v>1</v>
      </c>
      <c r="T15" s="6" t="n">
        <v>0.6</v>
      </c>
      <c r="U15" s="5" t="n">
        <v>10</v>
      </c>
      <c r="V15" s="5" t="n">
        <v>9</v>
      </c>
      <c r="W15" s="5" t="n">
        <v>8</v>
      </c>
      <c r="X15" s="5" t="n">
        <v>8</v>
      </c>
      <c r="Y15" s="7" t="n">
        <f aca="false">IF(AND(ISNUMBER(H15),ISNUMBER(J15)),(J15-H15)*100,"")</f>
        <v>80</v>
      </c>
      <c r="Z15" s="8" t="n">
        <f aca="false">IF(AND(ISNUMBER(H15),ISNUMBER(J15)),J15/H15,"")</f>
        <v>9</v>
      </c>
      <c r="AA15" s="9" t="n">
        <f aca="false">IF(AND(ISNUMBER(K15),ISNUMBER(L15)),L15-K15,"")</f>
        <v>2</v>
      </c>
      <c r="AB15" s="8" t="n">
        <f aca="false">IF(ISNUMBER(AA15),Summary!$C$4^AA15,"")</f>
        <v>5.0625</v>
      </c>
      <c r="AC15" s="10" t="n">
        <f aca="false">IF(COUNT(U15:X15)&gt;=2,AVERAGE(U15:X15),"")</f>
        <v>8.75</v>
      </c>
      <c r="AD15" s="11"/>
    </row>
    <row r="16" customFormat="false" ht="15" hidden="false" customHeight="false" outlineLevel="0" collapsed="false">
      <c r="A16" s="3" t="s">
        <v>61</v>
      </c>
      <c r="B16" s="5" t="n">
        <v>1</v>
      </c>
      <c r="C16" s="5"/>
      <c r="D16" s="5" t="n">
        <v>1</v>
      </c>
      <c r="E16" s="5" t="n">
        <v>0</v>
      </c>
      <c r="F16" s="5" t="n">
        <v>5</v>
      </c>
      <c r="G16" s="5" t="n">
        <v>0</v>
      </c>
      <c r="H16" s="6" t="n">
        <v>0.1</v>
      </c>
      <c r="I16" s="5" t="n">
        <v>0</v>
      </c>
      <c r="J16" s="6" t="n">
        <v>0.4</v>
      </c>
      <c r="K16" s="5" t="n">
        <v>5</v>
      </c>
      <c r="L16" s="5" t="n">
        <v>8</v>
      </c>
      <c r="M16" s="5" t="n">
        <v>0</v>
      </c>
      <c r="N16" s="5" t="n">
        <v>9</v>
      </c>
      <c r="O16" s="5" t="n">
        <v>7</v>
      </c>
      <c r="P16" s="5" t="n">
        <v>10</v>
      </c>
      <c r="Q16" s="5" t="n">
        <v>1</v>
      </c>
      <c r="R16" s="5" t="n">
        <v>3</v>
      </c>
      <c r="S16" s="5" t="n">
        <v>1</v>
      </c>
      <c r="T16" s="6" t="n">
        <v>0.3</v>
      </c>
      <c r="U16" s="5" t="n">
        <v>8</v>
      </c>
      <c r="V16" s="5" t="n">
        <v>9</v>
      </c>
      <c r="W16" s="5" t="n">
        <v>9</v>
      </c>
      <c r="X16" s="5"/>
      <c r="Y16" s="7" t="n">
        <f aca="false">IF(AND(ISNUMBER(H16),ISNUMBER(J16)),(J16-H16)*100,"")</f>
        <v>30</v>
      </c>
      <c r="Z16" s="8" t="n">
        <f aca="false">IF(AND(ISNUMBER(H16),ISNUMBER(J16)),J16/H16,"")</f>
        <v>4</v>
      </c>
      <c r="AA16" s="9" t="n">
        <f aca="false">IF(AND(ISNUMBER(K16),ISNUMBER(L16)),L16-K16,"")</f>
        <v>3</v>
      </c>
      <c r="AB16" s="8" t="n">
        <f aca="false">IF(ISNUMBER(AA16),Summary!$C$4^AA16,"")</f>
        <v>11.390625</v>
      </c>
      <c r="AC16" s="10" t="n">
        <f aca="false">IF(COUNT(U16:X16)&gt;=2,AVERAGE(U16:X16),"")</f>
        <v>8.66666666666667</v>
      </c>
      <c r="AD16" s="11"/>
    </row>
    <row r="17" customFormat="false" ht="15" hidden="false" customHeight="false" outlineLevel="0" collapsed="false">
      <c r="A17" s="3" t="s">
        <v>62</v>
      </c>
      <c r="B17" s="5" t="n">
        <v>2</v>
      </c>
      <c r="C17" s="5" t="n">
        <v>1</v>
      </c>
      <c r="D17" s="5" t="n">
        <v>1</v>
      </c>
      <c r="E17" s="5" t="n">
        <v>0</v>
      </c>
      <c r="F17" s="5" t="n">
        <v>30</v>
      </c>
      <c r="G17" s="5" t="n">
        <v>0</v>
      </c>
      <c r="H17" s="6" t="n">
        <v>0.4</v>
      </c>
      <c r="I17" s="5" t="n">
        <v>1</v>
      </c>
      <c r="J17" s="6" t="n">
        <v>0.8</v>
      </c>
      <c r="K17" s="5" t="n">
        <v>4</v>
      </c>
      <c r="L17" s="5" t="n">
        <v>6</v>
      </c>
      <c r="M17" s="5" t="n">
        <v>0</v>
      </c>
      <c r="N17" s="5" t="n">
        <v>9</v>
      </c>
      <c r="O17" s="5" t="n">
        <v>8</v>
      </c>
      <c r="P17" s="5" t="n">
        <v>10</v>
      </c>
      <c r="Q17" s="5" t="n">
        <v>1</v>
      </c>
      <c r="R17" s="5" t="n">
        <v>8</v>
      </c>
      <c r="S17" s="5" t="n">
        <v>1</v>
      </c>
      <c r="T17" s="6" t="n">
        <v>0.5</v>
      </c>
      <c r="U17" s="5" t="n">
        <v>10</v>
      </c>
      <c r="V17" s="5" t="n">
        <v>10</v>
      </c>
      <c r="W17" s="5" t="n">
        <v>9</v>
      </c>
      <c r="X17" s="5" t="n">
        <v>9</v>
      </c>
      <c r="Y17" s="7" t="n">
        <f aca="false">IF(AND(ISNUMBER(H17),ISNUMBER(J17)),(J17-H17)*100,"")</f>
        <v>40</v>
      </c>
      <c r="Z17" s="8" t="n">
        <f aca="false">IF(AND(ISNUMBER(H17),ISNUMBER(J17)),J17/H17,"")</f>
        <v>2</v>
      </c>
      <c r="AA17" s="9" t="n">
        <f aca="false">IF(AND(ISNUMBER(K17),ISNUMBER(L17)),L17-K17,"")</f>
        <v>2</v>
      </c>
      <c r="AB17" s="8" t="n">
        <f aca="false">IF(ISNUMBER(AA17),Summary!$C$4^AA17,"")</f>
        <v>5.0625</v>
      </c>
      <c r="AC17" s="10" t="n">
        <f aca="false">IF(COUNT(U17:X17)&gt;=2,AVERAGE(U17:X17),"")</f>
        <v>9.5</v>
      </c>
      <c r="AD17" s="11"/>
    </row>
    <row r="18" customFormat="false" ht="15" hidden="false" customHeight="false" outlineLevel="0" collapsed="false">
      <c r="A18" s="3" t="s">
        <v>63</v>
      </c>
      <c r="B18" s="5" t="n">
        <v>0</v>
      </c>
      <c r="C18" s="5"/>
      <c r="D18" s="5" t="n">
        <v>0</v>
      </c>
      <c r="E18" s="5" t="n">
        <v>0</v>
      </c>
      <c r="F18" s="5" t="n">
        <v>0</v>
      </c>
      <c r="G18" s="5"/>
      <c r="H18" s="6"/>
      <c r="I18" s="5"/>
      <c r="J18" s="6"/>
      <c r="K18" s="5"/>
      <c r="L18" s="5"/>
      <c r="M18" s="5"/>
      <c r="N18" s="5" t="n">
        <v>8</v>
      </c>
      <c r="O18" s="5" t="n">
        <v>8</v>
      </c>
      <c r="P18" s="5"/>
      <c r="Q18" s="5"/>
      <c r="R18" s="5"/>
      <c r="S18" s="5"/>
      <c r="T18" s="6" t="n">
        <v>0</v>
      </c>
      <c r="U18" s="5" t="n">
        <v>7</v>
      </c>
      <c r="V18" s="5" t="n">
        <v>8</v>
      </c>
      <c r="W18" s="5"/>
      <c r="X18" s="5"/>
      <c r="Y18" s="7" t="str">
        <f aca="false">IF(AND(ISNUMBER(H18),ISNUMBER(J18)),(J18-H18)*100,"")</f>
        <v/>
      </c>
      <c r="Z18" s="8" t="str">
        <f aca="false">IF(AND(ISNUMBER(H18),ISNUMBER(J18)),J18/H18,"")</f>
        <v/>
      </c>
      <c r="AA18" s="0" t="str">
        <f aca="false">IF(AND(ISNUMBER(K18),ISNUMBER(L18)),L18-K18,"")</f>
        <v/>
      </c>
      <c r="AB18" s="8" t="str">
        <f aca="false">IF(ISNUMBER(AA18),Summary!$C$4^AA18,"")</f>
        <v/>
      </c>
      <c r="AC18" s="10" t="n">
        <f aca="false">IF(COUNT(U18:X18)&gt;=2,AVERAGE(U18:X18),"")</f>
        <v>7.5</v>
      </c>
      <c r="AD18" s="11" t="s">
        <v>52</v>
      </c>
    </row>
    <row r="19" customFormat="false" ht="15" hidden="false" customHeight="false" outlineLevel="0" collapsed="false">
      <c r="A19" s="3" t="s">
        <v>64</v>
      </c>
      <c r="B19" s="5" t="n">
        <v>3</v>
      </c>
      <c r="C19" s="5" t="n">
        <v>1</v>
      </c>
      <c r="D19" s="5" t="n">
        <v>1</v>
      </c>
      <c r="E19" s="5" t="n">
        <v>1</v>
      </c>
      <c r="F19" s="5" t="n">
        <v>700</v>
      </c>
      <c r="G19" s="5" t="n">
        <v>0</v>
      </c>
      <c r="H19" s="6" t="n">
        <v>0.4</v>
      </c>
      <c r="I19" s="5" t="n">
        <v>1</v>
      </c>
      <c r="J19" s="6" t="n">
        <v>0.95</v>
      </c>
      <c r="K19" s="5" t="n">
        <v>3</v>
      </c>
      <c r="L19" s="5" t="n">
        <v>6</v>
      </c>
      <c r="M19" s="5" t="n">
        <v>0</v>
      </c>
      <c r="N19" s="5" t="n">
        <v>10</v>
      </c>
      <c r="O19" s="5" t="n">
        <v>7</v>
      </c>
      <c r="P19" s="5" t="n">
        <v>8</v>
      </c>
      <c r="Q19" s="5" t="n">
        <v>1</v>
      </c>
      <c r="R19" s="5" t="n">
        <v>2</v>
      </c>
      <c r="S19" s="5"/>
      <c r="T19" s="6" t="n">
        <v>0.7</v>
      </c>
      <c r="U19" s="5" t="n">
        <v>7</v>
      </c>
      <c r="V19" s="5" t="n">
        <v>7</v>
      </c>
      <c r="W19" s="5"/>
      <c r="X19" s="5" t="n">
        <v>5</v>
      </c>
      <c r="Y19" s="7" t="n">
        <f aca="false">IF(AND(ISNUMBER(H19),ISNUMBER(J19)),(J19-H19)*100,"")</f>
        <v>55</v>
      </c>
      <c r="Z19" s="8" t="n">
        <f aca="false">IF(AND(ISNUMBER(H19),ISNUMBER(J19)),J19/H19,"")</f>
        <v>2.375</v>
      </c>
      <c r="AA19" s="9" t="n">
        <f aca="false">IF(AND(ISNUMBER(K19),ISNUMBER(L19)),L19-K19,"")</f>
        <v>3</v>
      </c>
      <c r="AB19" s="8" t="n">
        <f aca="false">IF(ISNUMBER(AA19),Summary!$C$4^AA19,"")</f>
        <v>11.390625</v>
      </c>
      <c r="AC19" s="10" t="n">
        <f aca="false">IF(COUNT(U19:X19)&gt;=2,AVERAGE(U19:X19),"")</f>
        <v>6.33333333333333</v>
      </c>
      <c r="AD19" s="11"/>
    </row>
    <row r="20" customFormat="false" ht="15" hidden="false" customHeight="false" outlineLevel="0" collapsed="false">
      <c r="A20" s="3" t="s">
        <v>65</v>
      </c>
      <c r="B20" s="5" t="n">
        <v>2</v>
      </c>
      <c r="C20" s="5" t="n">
        <v>0</v>
      </c>
      <c r="D20" s="5" t="n">
        <v>1</v>
      </c>
      <c r="E20" s="5" t="n">
        <v>0</v>
      </c>
      <c r="F20" s="5" t="n">
        <v>70</v>
      </c>
      <c r="G20" s="5" t="n">
        <v>0</v>
      </c>
      <c r="H20" s="6" t="n">
        <v>0.3</v>
      </c>
      <c r="I20" s="5" t="n">
        <v>1</v>
      </c>
      <c r="J20" s="6" t="n">
        <v>0.9</v>
      </c>
      <c r="K20" s="5" t="n">
        <v>4</v>
      </c>
      <c r="L20" s="5" t="n">
        <v>7</v>
      </c>
      <c r="M20" s="5" t="n">
        <v>0</v>
      </c>
      <c r="N20" s="5" t="n">
        <v>9</v>
      </c>
      <c r="O20" s="5" t="n">
        <v>6</v>
      </c>
      <c r="P20" s="5"/>
      <c r="Q20" s="5"/>
      <c r="R20" s="5"/>
      <c r="S20" s="5"/>
      <c r="T20" s="6" t="n">
        <v>0.5</v>
      </c>
      <c r="U20" s="5" t="n">
        <v>9</v>
      </c>
      <c r="V20" s="5" t="n">
        <v>8</v>
      </c>
      <c r="W20" s="5" t="n">
        <v>7</v>
      </c>
      <c r="X20" s="5"/>
      <c r="Y20" s="7" t="n">
        <f aca="false">IF(AND(ISNUMBER(H20),ISNUMBER(J20)),(J20-H20)*100,"")</f>
        <v>60</v>
      </c>
      <c r="Z20" s="8" t="n">
        <f aca="false">IF(AND(ISNUMBER(H20),ISNUMBER(J20)),J20/H20,"")</f>
        <v>3</v>
      </c>
      <c r="AA20" s="9" t="n">
        <f aca="false">IF(AND(ISNUMBER(K20),ISNUMBER(L20)),L20-K20,"")</f>
        <v>3</v>
      </c>
      <c r="AB20" s="8" t="n">
        <f aca="false">IF(ISNUMBER(AA20),Summary!$C$4^AA20,"")</f>
        <v>11.390625</v>
      </c>
      <c r="AC20" s="10" t="n">
        <f aca="false">IF(COUNT(U20:X20)&gt;=2,AVERAGE(U20:X20),"")</f>
        <v>8</v>
      </c>
      <c r="AD20" s="11"/>
    </row>
    <row r="21" customFormat="false" ht="15" hidden="false" customHeight="false" outlineLevel="0" collapsed="false">
      <c r="A21" s="3" t="s">
        <v>66</v>
      </c>
      <c r="B21" s="5" t="n">
        <v>0</v>
      </c>
      <c r="C21" s="5" t="n">
        <v>0</v>
      </c>
      <c r="D21" s="5" t="n">
        <v>1</v>
      </c>
      <c r="E21" s="5" t="n">
        <v>0</v>
      </c>
      <c r="F21" s="5" t="n">
        <v>10</v>
      </c>
      <c r="G21" s="5"/>
      <c r="H21" s="6" t="n">
        <v>0.01</v>
      </c>
      <c r="I21" s="5" t="n">
        <v>0</v>
      </c>
      <c r="J21" s="6" t="n">
        <v>0.01</v>
      </c>
      <c r="K21" s="5" t="n">
        <v>3</v>
      </c>
      <c r="L21" s="5" t="n">
        <v>5</v>
      </c>
      <c r="M21" s="5" t="n">
        <v>0</v>
      </c>
      <c r="N21" s="5" t="n">
        <v>9</v>
      </c>
      <c r="O21" s="5" t="n">
        <v>5</v>
      </c>
      <c r="P21" s="5" t="n">
        <v>10</v>
      </c>
      <c r="Q21" s="5" t="n">
        <v>1</v>
      </c>
      <c r="R21" s="5" t="n">
        <v>2</v>
      </c>
      <c r="S21" s="5" t="n">
        <v>1</v>
      </c>
      <c r="T21" s="6" t="n">
        <v>0.6</v>
      </c>
      <c r="U21" s="5" t="n">
        <v>10</v>
      </c>
      <c r="V21" s="5" t="n">
        <v>8</v>
      </c>
      <c r="W21" s="5" t="n">
        <v>8</v>
      </c>
      <c r="X21" s="5"/>
      <c r="Y21" s="7" t="n">
        <f aca="false">IF(AND(ISNUMBER(H21),ISNUMBER(J21)),(J21-H21)*100,"")</f>
        <v>0</v>
      </c>
      <c r="Z21" s="8" t="n">
        <f aca="false">IF(AND(ISNUMBER(H21),ISNUMBER(J21)),J21/H21,"")</f>
        <v>1</v>
      </c>
      <c r="AA21" s="9" t="n">
        <f aca="false">IF(AND(ISNUMBER(K21),ISNUMBER(L21)),L21-K21,"")</f>
        <v>2</v>
      </c>
      <c r="AB21" s="8" t="n">
        <f aca="false">IF(ISNUMBER(AA21),Summary!$C$4^AA21,"")</f>
        <v>5.0625</v>
      </c>
      <c r="AC21" s="10" t="n">
        <f aca="false">IF(COUNT(U21:X21)&gt;=2,AVERAGE(U21:X21),"")</f>
        <v>8.66666666666667</v>
      </c>
      <c r="AD21" s="11" t="s">
        <v>67</v>
      </c>
    </row>
    <row r="22" customFormat="false" ht="15" hidden="false" customHeight="false" outlineLevel="0" collapsed="false">
      <c r="A22" s="3" t="s">
        <v>68</v>
      </c>
      <c r="B22" s="5" t="n">
        <v>2</v>
      </c>
      <c r="C22" s="5" t="n">
        <v>1</v>
      </c>
      <c r="D22" s="5"/>
      <c r="E22" s="5" t="n">
        <v>0</v>
      </c>
      <c r="F22" s="5" t="n">
        <v>70</v>
      </c>
      <c r="G22" s="5" t="n">
        <v>0</v>
      </c>
      <c r="H22" s="6" t="n">
        <v>0.25</v>
      </c>
      <c r="I22" s="5" t="n">
        <v>1</v>
      </c>
      <c r="J22" s="6" t="n">
        <v>1</v>
      </c>
      <c r="K22" s="5" t="n">
        <v>5</v>
      </c>
      <c r="L22" s="5" t="n">
        <v>8</v>
      </c>
      <c r="M22" s="5" t="n">
        <v>0</v>
      </c>
      <c r="N22" s="5" t="n">
        <v>8</v>
      </c>
      <c r="O22" s="5" t="n">
        <v>8</v>
      </c>
      <c r="P22" s="5" t="n">
        <v>8</v>
      </c>
      <c r="Q22" s="5" t="n">
        <v>1</v>
      </c>
      <c r="R22" s="5" t="n">
        <v>1</v>
      </c>
      <c r="S22" s="5" t="n">
        <v>0</v>
      </c>
      <c r="T22" s="6"/>
      <c r="U22" s="5" t="n">
        <v>7</v>
      </c>
      <c r="V22" s="5" t="n">
        <v>7</v>
      </c>
      <c r="W22" s="5" t="n">
        <v>6</v>
      </c>
      <c r="X22" s="5" t="n">
        <v>6</v>
      </c>
      <c r="Y22" s="7" t="n">
        <f aca="false">IF(AND(ISNUMBER(H22),ISNUMBER(J22)),(J22-H22)*100,"")</f>
        <v>75</v>
      </c>
      <c r="Z22" s="8" t="n">
        <f aca="false">IF(AND(ISNUMBER(H22),ISNUMBER(J22)),J22/H22,"")</f>
        <v>4</v>
      </c>
      <c r="AA22" s="9" t="n">
        <f aca="false">IF(AND(ISNUMBER(K22),ISNUMBER(L22)),L22-K22,"")</f>
        <v>3</v>
      </c>
      <c r="AB22" s="8" t="n">
        <f aca="false">IF(ISNUMBER(AA22),Summary!$C$4^AA22,"")</f>
        <v>11.390625</v>
      </c>
      <c r="AC22" s="10" t="n">
        <f aca="false">IF(COUNT(U22:X22)&gt;=2,AVERAGE(U22:X22),"")</f>
        <v>6.5</v>
      </c>
      <c r="AD22" s="11" t="s">
        <v>48</v>
      </c>
    </row>
    <row r="23" customFormat="false" ht="15" hidden="false" customHeight="false" outlineLevel="0" collapsed="false">
      <c r="A23" s="3" t="s">
        <v>69</v>
      </c>
      <c r="B23" s="5" t="n">
        <v>1</v>
      </c>
      <c r="C23" s="5" t="n">
        <v>0</v>
      </c>
      <c r="D23" s="5" t="n">
        <v>1</v>
      </c>
      <c r="E23" s="5" t="n">
        <v>0</v>
      </c>
      <c r="F23" s="5" t="n">
        <v>20</v>
      </c>
      <c r="G23" s="5" t="n">
        <v>0</v>
      </c>
      <c r="H23" s="6" t="n">
        <v>0.01</v>
      </c>
      <c r="I23" s="5" t="n">
        <v>0</v>
      </c>
      <c r="J23" s="6" t="n">
        <v>0.5</v>
      </c>
      <c r="K23" s="5" t="n">
        <v>3</v>
      </c>
      <c r="L23" s="5" t="n">
        <v>5</v>
      </c>
      <c r="M23" s="5" t="n">
        <v>0</v>
      </c>
      <c r="N23" s="5" t="n">
        <v>8</v>
      </c>
      <c r="O23" s="5" t="n">
        <v>5</v>
      </c>
      <c r="P23" s="5" t="n">
        <v>8</v>
      </c>
      <c r="Q23" s="5" t="n">
        <v>1</v>
      </c>
      <c r="R23" s="5" t="n">
        <v>3</v>
      </c>
      <c r="S23" s="5" t="n">
        <v>1</v>
      </c>
      <c r="T23" s="6" t="n">
        <v>0.6</v>
      </c>
      <c r="U23" s="5" t="n">
        <v>7</v>
      </c>
      <c r="V23" s="5" t="n">
        <v>7</v>
      </c>
      <c r="W23" s="5" t="n">
        <v>8</v>
      </c>
      <c r="X23" s="5" t="n">
        <v>4</v>
      </c>
      <c r="Y23" s="7" t="n">
        <f aca="false">IF(AND(ISNUMBER(H23),ISNUMBER(J23)),(J23-H23)*100,"")</f>
        <v>49</v>
      </c>
      <c r="Z23" s="8" t="n">
        <f aca="false">IF(AND(ISNUMBER(H23),ISNUMBER(J23)),J23/H23,"")</f>
        <v>50</v>
      </c>
      <c r="AA23" s="9" t="n">
        <f aca="false">IF(AND(ISNUMBER(K23),ISNUMBER(L23)),L23-K23,"")</f>
        <v>2</v>
      </c>
      <c r="AB23" s="8" t="n">
        <f aca="false">IF(ISNUMBER(AA23),Summary!$C$4^AA23,"")</f>
        <v>5.0625</v>
      </c>
      <c r="AC23" s="10" t="n">
        <f aca="false">IF(COUNT(U23:X23)&gt;=2,AVERAGE(U23:X23),"")</f>
        <v>6.5</v>
      </c>
      <c r="AD23" s="11" t="s">
        <v>70</v>
      </c>
    </row>
    <row r="24" customFormat="false" ht="15" hidden="false" customHeight="false" outlineLevel="0" collapsed="false">
      <c r="A24" s="3" t="s">
        <v>71</v>
      </c>
      <c r="B24" s="5" t="n">
        <v>1</v>
      </c>
      <c r="C24" s="5"/>
      <c r="D24" s="5" t="n">
        <v>1</v>
      </c>
      <c r="E24" s="5" t="n">
        <v>0</v>
      </c>
      <c r="F24" s="5" t="n">
        <v>10</v>
      </c>
      <c r="G24" s="5" t="n">
        <v>0</v>
      </c>
      <c r="H24" s="6"/>
      <c r="I24" s="5" t="n">
        <v>1</v>
      </c>
      <c r="J24" s="6"/>
      <c r="K24" s="5" t="n">
        <v>4</v>
      </c>
      <c r="L24" s="5" t="n">
        <v>7</v>
      </c>
      <c r="M24" s="5" t="n">
        <v>0</v>
      </c>
      <c r="N24" s="5" t="n">
        <v>8</v>
      </c>
      <c r="O24" s="5" t="n">
        <v>6</v>
      </c>
      <c r="P24" s="5" t="n">
        <v>8</v>
      </c>
      <c r="Q24" s="5" t="n">
        <v>1</v>
      </c>
      <c r="R24" s="5" t="n">
        <v>0.3</v>
      </c>
      <c r="S24" s="5"/>
      <c r="T24" s="6" t="n">
        <v>0.1</v>
      </c>
      <c r="U24" s="5" t="n">
        <v>8</v>
      </c>
      <c r="V24" s="5"/>
      <c r="W24" s="5" t="n">
        <v>7</v>
      </c>
      <c r="X24" s="5" t="n">
        <v>5</v>
      </c>
      <c r="Y24" s="7" t="str">
        <f aca="false">IF(AND(ISNUMBER(H24),ISNUMBER(J24)),(J24-H24)*100,"")</f>
        <v/>
      </c>
      <c r="Z24" s="8" t="str">
        <f aca="false">IF(AND(ISNUMBER(H24),ISNUMBER(J24)),J24/H24,"")</f>
        <v/>
      </c>
      <c r="AA24" s="9" t="n">
        <f aca="false">IF(AND(ISNUMBER(K24),ISNUMBER(L24)),L24-K24,"")</f>
        <v>3</v>
      </c>
      <c r="AB24" s="8" t="n">
        <f aca="false">IF(ISNUMBER(AA24),Summary!$C$4^AA24,"")</f>
        <v>11.390625</v>
      </c>
      <c r="AC24" s="10" t="n">
        <f aca="false">IF(COUNT(U24:X24)&gt;=2,AVERAGE(U24:X24),"")</f>
        <v>6.66666666666667</v>
      </c>
      <c r="AD24" s="11"/>
    </row>
    <row r="25" customFormat="false" ht="15" hidden="false" customHeight="false" outlineLevel="0" collapsed="false">
      <c r="A25" s="3" t="s">
        <v>72</v>
      </c>
      <c r="B25" s="5" t="n">
        <v>2</v>
      </c>
      <c r="C25" s="5" t="n">
        <v>1</v>
      </c>
      <c r="D25" s="5" t="n">
        <v>1</v>
      </c>
      <c r="E25" s="5" t="n">
        <v>0</v>
      </c>
      <c r="F25" s="5" t="n">
        <v>60</v>
      </c>
      <c r="G25" s="5" t="n">
        <v>0</v>
      </c>
      <c r="H25" s="6" t="n">
        <v>0.25</v>
      </c>
      <c r="I25" s="5" t="n">
        <v>1</v>
      </c>
      <c r="J25" s="6" t="n">
        <v>0.75</v>
      </c>
      <c r="K25" s="5" t="n">
        <v>4</v>
      </c>
      <c r="L25" s="5" t="n">
        <v>6</v>
      </c>
      <c r="M25" s="5" t="n">
        <v>0</v>
      </c>
      <c r="N25" s="5" t="n">
        <v>9</v>
      </c>
      <c r="O25" s="5" t="n">
        <v>7</v>
      </c>
      <c r="P25" s="5" t="n">
        <v>9</v>
      </c>
      <c r="Q25" s="5" t="n">
        <v>1</v>
      </c>
      <c r="R25" s="5" t="n">
        <v>1</v>
      </c>
      <c r="S25" s="5" t="n">
        <v>1</v>
      </c>
      <c r="T25" s="6" t="n">
        <v>0.4</v>
      </c>
      <c r="U25" s="5" t="n">
        <v>8</v>
      </c>
      <c r="V25" s="5" t="n">
        <v>8</v>
      </c>
      <c r="W25" s="5"/>
      <c r="X25" s="5" t="n">
        <v>8</v>
      </c>
      <c r="Y25" s="7" t="n">
        <f aca="false">IF(AND(ISNUMBER(H25),ISNUMBER(J25)),(J25-H25)*100,"")</f>
        <v>50</v>
      </c>
      <c r="Z25" s="8" t="n">
        <f aca="false">IF(AND(ISNUMBER(H25),ISNUMBER(J25)),J25/H25,"")</f>
        <v>3</v>
      </c>
      <c r="AA25" s="9" t="n">
        <f aca="false">IF(AND(ISNUMBER(K25),ISNUMBER(L25)),L25-K25,"")</f>
        <v>2</v>
      </c>
      <c r="AB25" s="8" t="n">
        <f aca="false">IF(ISNUMBER(AA25),Summary!$C$4^AA25,"")</f>
        <v>5.0625</v>
      </c>
      <c r="AC25" s="10" t="n">
        <f aca="false">IF(COUNT(U25:X25)&gt;=2,AVERAGE(U25:X25),"")</f>
        <v>8</v>
      </c>
      <c r="AD25" s="11"/>
    </row>
    <row r="26" customFormat="false" ht="15" hidden="false" customHeight="false" outlineLevel="0" collapsed="false">
      <c r="A26" s="3" t="s">
        <v>73</v>
      </c>
      <c r="B26" s="5" t="n">
        <v>3</v>
      </c>
      <c r="C26" s="5"/>
      <c r="D26" s="5" t="n">
        <v>1</v>
      </c>
      <c r="E26" s="5" t="n">
        <v>1</v>
      </c>
      <c r="F26" s="5" t="n">
        <v>600</v>
      </c>
      <c r="G26" s="5" t="n">
        <v>0</v>
      </c>
      <c r="H26" s="6" t="n">
        <v>0.3</v>
      </c>
      <c r="I26" s="5" t="n">
        <v>1</v>
      </c>
      <c r="J26" s="6"/>
      <c r="K26" s="5" t="n">
        <v>4</v>
      </c>
      <c r="L26" s="5" t="n">
        <v>8</v>
      </c>
      <c r="M26" s="5" t="n">
        <v>0</v>
      </c>
      <c r="N26" s="5" t="n">
        <v>8</v>
      </c>
      <c r="O26" s="5" t="n">
        <v>8</v>
      </c>
      <c r="P26" s="5" t="n">
        <v>7</v>
      </c>
      <c r="Q26" s="5" t="n">
        <v>1</v>
      </c>
      <c r="R26" s="5" t="n">
        <v>1</v>
      </c>
      <c r="S26" s="5" t="n">
        <v>1</v>
      </c>
      <c r="T26" s="6" t="n">
        <v>0.6</v>
      </c>
      <c r="U26" s="5" t="n">
        <v>5</v>
      </c>
      <c r="V26" s="5" t="n">
        <v>5</v>
      </c>
      <c r="W26" s="5" t="n">
        <v>4</v>
      </c>
      <c r="X26" s="5" t="n">
        <v>5</v>
      </c>
      <c r="Y26" s="7" t="str">
        <f aca="false">IF(AND(ISNUMBER(H26),ISNUMBER(J26)),(J26-H26)*100,"")</f>
        <v/>
      </c>
      <c r="Z26" s="8" t="str">
        <f aca="false">IF(AND(ISNUMBER(H26),ISNUMBER(J26)),J26/H26,"")</f>
        <v/>
      </c>
      <c r="AA26" s="9" t="n">
        <f aca="false">IF(AND(ISNUMBER(K26),ISNUMBER(L26)),L26-K26,"")</f>
        <v>4</v>
      </c>
      <c r="AB26" s="8" t="n">
        <f aca="false">IF(ISNUMBER(AA26),Summary!$C$4^AA26,"")</f>
        <v>25.62890625</v>
      </c>
      <c r="AC26" s="10" t="n">
        <f aca="false">IF(COUNT(U26:X26)&gt;=2,AVERAGE(U26:X26),"")</f>
        <v>4.75</v>
      </c>
      <c r="AD26" s="11"/>
    </row>
    <row r="27" customFormat="false" ht="15" hidden="false" customHeight="false" outlineLevel="0" collapsed="false">
      <c r="A27" s="3" t="s">
        <v>74</v>
      </c>
      <c r="B27" s="5" t="n">
        <v>0</v>
      </c>
      <c r="C27" s="5" t="n">
        <v>1</v>
      </c>
      <c r="D27" s="5" t="n">
        <v>1</v>
      </c>
      <c r="E27" s="5" t="n">
        <v>0</v>
      </c>
      <c r="F27" s="5" t="n">
        <v>10</v>
      </c>
      <c r="G27" s="5" t="n">
        <v>0</v>
      </c>
      <c r="H27" s="6" t="n">
        <v>0.05</v>
      </c>
      <c r="I27" s="5" t="n">
        <v>0</v>
      </c>
      <c r="J27" s="6" t="n">
        <v>0.2</v>
      </c>
      <c r="K27" s="5" t="n">
        <v>4</v>
      </c>
      <c r="L27" s="5" t="n">
        <v>5</v>
      </c>
      <c r="M27" s="5" t="n">
        <v>0</v>
      </c>
      <c r="N27" s="5" t="n">
        <v>10</v>
      </c>
      <c r="O27" s="5" t="n">
        <v>7</v>
      </c>
      <c r="P27" s="5" t="n">
        <v>10</v>
      </c>
      <c r="Q27" s="5" t="n">
        <v>1</v>
      </c>
      <c r="R27" s="5" t="n">
        <v>6</v>
      </c>
      <c r="S27" s="5" t="n">
        <v>1</v>
      </c>
      <c r="T27" s="6" t="n">
        <v>0.5</v>
      </c>
      <c r="U27" s="5" t="n">
        <v>10</v>
      </c>
      <c r="V27" s="5"/>
      <c r="W27" s="5"/>
      <c r="X27" s="5"/>
      <c r="Y27" s="7" t="n">
        <f aca="false">IF(AND(ISNUMBER(H27),ISNUMBER(J27)),(J27-H27)*100,"")</f>
        <v>15</v>
      </c>
      <c r="Z27" s="8" t="n">
        <f aca="false">IF(AND(ISNUMBER(H27),ISNUMBER(J27)),J27/H27,"")</f>
        <v>4</v>
      </c>
      <c r="AA27" s="9" t="n">
        <f aca="false">IF(AND(ISNUMBER(K27),ISNUMBER(L27)),L27-K27,"")</f>
        <v>1</v>
      </c>
      <c r="AB27" s="8" t="n">
        <f aca="false">IF(ISNUMBER(AA27),Summary!$C$4^AA27,"")</f>
        <v>2.25</v>
      </c>
      <c r="AC27" s="10" t="str">
        <f aca="false">IF(COUNT(U27:X27)&gt;=2,AVERAGE(U27:X27),"")</f>
        <v/>
      </c>
      <c r="AD27" s="11"/>
    </row>
    <row r="28" customFormat="false" ht="15" hidden="false" customHeight="false" outlineLevel="0" collapsed="false">
      <c r="A28" s="3" t="s">
        <v>75</v>
      </c>
      <c r="B28" s="5" t="n">
        <v>1</v>
      </c>
      <c r="C28" s="5" t="n">
        <v>1</v>
      </c>
      <c r="D28" s="5" t="n">
        <v>1</v>
      </c>
      <c r="E28" s="5" t="n">
        <v>0</v>
      </c>
      <c r="F28" s="5" t="n">
        <v>15</v>
      </c>
      <c r="G28" s="5"/>
      <c r="H28" s="6" t="n">
        <v>0.05</v>
      </c>
      <c r="I28" s="5" t="n">
        <v>1</v>
      </c>
      <c r="J28" s="6" t="n">
        <v>0.7</v>
      </c>
      <c r="K28" s="5" t="n">
        <v>4</v>
      </c>
      <c r="L28" s="5" t="n">
        <v>7</v>
      </c>
      <c r="M28" s="5" t="n">
        <v>0</v>
      </c>
      <c r="N28" s="5" t="n">
        <v>9</v>
      </c>
      <c r="O28" s="5" t="n">
        <v>5</v>
      </c>
      <c r="P28" s="5" t="n">
        <v>10</v>
      </c>
      <c r="Q28" s="5" t="n">
        <v>1</v>
      </c>
      <c r="R28" s="5" t="n">
        <v>8</v>
      </c>
      <c r="S28" s="5" t="n">
        <v>1</v>
      </c>
      <c r="T28" s="6" t="n">
        <v>0.8</v>
      </c>
      <c r="U28" s="5" t="n">
        <v>10</v>
      </c>
      <c r="V28" s="5"/>
      <c r="W28" s="5" t="n">
        <v>9</v>
      </c>
      <c r="X28" s="5" t="n">
        <v>10</v>
      </c>
      <c r="Y28" s="7" t="n">
        <f aca="false">IF(AND(ISNUMBER(H28),ISNUMBER(J28)),(J28-H28)*100,"")</f>
        <v>65</v>
      </c>
      <c r="Z28" s="8" t="n">
        <f aca="false">IF(AND(ISNUMBER(H28),ISNUMBER(J28)),J28/H28,"")</f>
        <v>14</v>
      </c>
      <c r="AA28" s="9" t="n">
        <f aca="false">IF(AND(ISNUMBER(K28),ISNUMBER(L28)),L28-K28,"")</f>
        <v>3</v>
      </c>
      <c r="AB28" s="8" t="n">
        <f aca="false">IF(ISNUMBER(AA28),Summary!$C$4^AA28,"")</f>
        <v>11.390625</v>
      </c>
      <c r="AC28" s="10" t="n">
        <f aca="false">IF(COUNT(U28:X28)&gt;=2,AVERAGE(U28:X28),"")</f>
        <v>9.66666666666667</v>
      </c>
      <c r="AD28" s="11"/>
    </row>
    <row r="29" customFormat="false" ht="15" hidden="false" customHeight="false" outlineLevel="0" collapsed="false">
      <c r="A29" s="3" t="s">
        <v>76</v>
      </c>
      <c r="B29" s="5" t="n">
        <v>3</v>
      </c>
      <c r="C29" s="5" t="n">
        <v>0</v>
      </c>
      <c r="D29" s="5" t="n">
        <v>1</v>
      </c>
      <c r="E29" s="5" t="n">
        <v>1</v>
      </c>
      <c r="F29" s="5" t="n">
        <v>500</v>
      </c>
      <c r="G29" s="5" t="n">
        <v>1</v>
      </c>
      <c r="H29" s="6" t="n">
        <v>0.5</v>
      </c>
      <c r="I29" s="5" t="n">
        <v>1</v>
      </c>
      <c r="J29" s="6" t="n">
        <v>1</v>
      </c>
      <c r="K29" s="5" t="n">
        <v>3</v>
      </c>
      <c r="L29" s="5" t="n">
        <v>5</v>
      </c>
      <c r="M29" s="5" t="n">
        <v>0</v>
      </c>
      <c r="N29" s="5" t="n">
        <v>9</v>
      </c>
      <c r="O29" s="5" t="n">
        <v>6</v>
      </c>
      <c r="P29" s="5" t="n">
        <v>10</v>
      </c>
      <c r="Q29" s="5" t="n">
        <v>1</v>
      </c>
      <c r="R29" s="5" t="n">
        <v>8</v>
      </c>
      <c r="S29" s="5" t="n">
        <v>1</v>
      </c>
      <c r="T29" s="6" t="n">
        <v>1</v>
      </c>
      <c r="U29" s="5" t="n">
        <v>10</v>
      </c>
      <c r="V29" s="5" t="n">
        <v>8</v>
      </c>
      <c r="W29" s="5" t="n">
        <v>6</v>
      </c>
      <c r="X29" s="5" t="n">
        <v>8</v>
      </c>
      <c r="Y29" s="7" t="n">
        <f aca="false">IF(AND(ISNUMBER(H29),ISNUMBER(J29)),(J29-H29)*100,"")</f>
        <v>50</v>
      </c>
      <c r="Z29" s="8" t="n">
        <f aca="false">IF(AND(ISNUMBER(H29),ISNUMBER(J29)),J29/H29,"")</f>
        <v>2</v>
      </c>
      <c r="AA29" s="9" t="n">
        <f aca="false">IF(AND(ISNUMBER(K29),ISNUMBER(L29)),L29-K29,"")</f>
        <v>2</v>
      </c>
      <c r="AB29" s="8" t="n">
        <f aca="false">IF(ISNUMBER(AA29),Summary!$C$4^AA29,"")</f>
        <v>5.0625</v>
      </c>
      <c r="AC29" s="10" t="n">
        <f aca="false">IF(COUNT(U29:X29)&gt;=2,AVERAGE(U29:X29),"")</f>
        <v>8</v>
      </c>
      <c r="AD29" s="11"/>
    </row>
    <row r="30" customFormat="false" ht="15" hidden="false" customHeight="false" outlineLevel="0" collapsed="false">
      <c r="A30" s="3" t="s">
        <v>77</v>
      </c>
      <c r="B30" s="5" t="n">
        <v>1</v>
      </c>
      <c r="C30" s="5" t="n">
        <v>1</v>
      </c>
      <c r="D30" s="5" t="n">
        <v>1</v>
      </c>
      <c r="E30" s="5" t="n">
        <v>0</v>
      </c>
      <c r="F30" s="5" t="n">
        <v>20</v>
      </c>
      <c r="G30" s="5" t="n">
        <v>0</v>
      </c>
      <c r="H30" s="6" t="n">
        <v>0.05</v>
      </c>
      <c r="I30" s="5" t="n">
        <v>0</v>
      </c>
      <c r="J30" s="6" t="n">
        <v>0.5</v>
      </c>
      <c r="K30" s="5" t="n">
        <v>3</v>
      </c>
      <c r="L30" s="5" t="n">
        <v>6</v>
      </c>
      <c r="M30" s="5" t="n">
        <v>0</v>
      </c>
      <c r="N30" s="5" t="n">
        <v>10</v>
      </c>
      <c r="O30" s="5" t="n">
        <v>5</v>
      </c>
      <c r="P30" s="5" t="n">
        <v>10</v>
      </c>
      <c r="Q30" s="5" t="n">
        <v>1</v>
      </c>
      <c r="R30" s="5" t="n">
        <v>10</v>
      </c>
      <c r="S30" s="5" t="n">
        <v>1</v>
      </c>
      <c r="T30" s="6"/>
      <c r="U30" s="5" t="n">
        <v>10</v>
      </c>
      <c r="V30" s="5" t="n">
        <v>10</v>
      </c>
      <c r="W30" s="5" t="n">
        <v>8</v>
      </c>
      <c r="X30" s="5" t="n">
        <v>8</v>
      </c>
      <c r="Y30" s="7" t="n">
        <f aca="false">IF(AND(ISNUMBER(H30),ISNUMBER(J30)),(J30-H30)*100,"")</f>
        <v>45</v>
      </c>
      <c r="Z30" s="8" t="n">
        <f aca="false">IF(AND(ISNUMBER(H30),ISNUMBER(J30)),J30/H30,"")</f>
        <v>10</v>
      </c>
      <c r="AA30" s="9" t="n">
        <f aca="false">IF(AND(ISNUMBER(K30),ISNUMBER(L30)),L30-K30,"")</f>
        <v>3</v>
      </c>
      <c r="AB30" s="8" t="n">
        <f aca="false">IF(ISNUMBER(AA30),Summary!$C$4^AA30,"")</f>
        <v>11.390625</v>
      </c>
      <c r="AC30" s="10" t="n">
        <f aca="false">IF(COUNT(U30:X30)&gt;=2,AVERAGE(U30:X30),"")</f>
        <v>9</v>
      </c>
      <c r="AD30" s="11"/>
    </row>
    <row r="31" customFormat="false" ht="15" hidden="false" customHeight="false" outlineLevel="0" collapsed="false">
      <c r="A31" s="3" t="s">
        <v>78</v>
      </c>
      <c r="B31" s="5" t="n">
        <v>1</v>
      </c>
      <c r="C31" s="5"/>
      <c r="D31" s="5" t="n">
        <v>1</v>
      </c>
      <c r="E31" s="5" t="n">
        <v>0</v>
      </c>
      <c r="F31" s="5" t="n">
        <v>20</v>
      </c>
      <c r="G31" s="5" t="n">
        <v>0</v>
      </c>
      <c r="H31" s="6" t="n">
        <v>0.05</v>
      </c>
      <c r="I31" s="5" t="n">
        <v>1</v>
      </c>
      <c r="J31" s="6" t="n">
        <v>0.6</v>
      </c>
      <c r="K31" s="5" t="n">
        <v>3</v>
      </c>
      <c r="L31" s="5" t="n">
        <v>6</v>
      </c>
      <c r="M31" s="5"/>
      <c r="N31" s="5" t="n">
        <v>9</v>
      </c>
      <c r="O31" s="5" t="n">
        <v>8</v>
      </c>
      <c r="P31" s="5"/>
      <c r="Q31" s="5"/>
      <c r="R31" s="5"/>
      <c r="S31" s="5"/>
      <c r="T31" s="6" t="n">
        <v>1</v>
      </c>
      <c r="U31" s="5" t="n">
        <v>8</v>
      </c>
      <c r="V31" s="5" t="n">
        <v>9</v>
      </c>
      <c r="W31" s="5"/>
      <c r="X31" s="5"/>
      <c r="Y31" s="7" t="n">
        <f aca="false">IF(AND(ISNUMBER(H31),ISNUMBER(J31)),(J31-H31)*100,"")</f>
        <v>55</v>
      </c>
      <c r="Z31" s="8" t="n">
        <f aca="false">IF(AND(ISNUMBER(H31),ISNUMBER(J31)),J31/H31,"")</f>
        <v>12</v>
      </c>
      <c r="AA31" s="9" t="n">
        <f aca="false">IF(AND(ISNUMBER(K31),ISNUMBER(L31)),L31-K31,"")</f>
        <v>3</v>
      </c>
      <c r="AB31" s="8" t="n">
        <f aca="false">IF(ISNUMBER(AA31),Summary!$C$4^AA31,"")</f>
        <v>11.390625</v>
      </c>
      <c r="AC31" s="10" t="n">
        <f aca="false">IF(COUNT(U31:X31)&gt;=2,AVERAGE(U31:X31),"")</f>
        <v>8.5</v>
      </c>
      <c r="AD31" s="11"/>
    </row>
    <row r="32" customFormat="false" ht="15" hidden="false" customHeight="false" outlineLevel="0" collapsed="false">
      <c r="A32" s="3" t="s">
        <v>79</v>
      </c>
      <c r="B32" s="5" t="n">
        <v>2</v>
      </c>
      <c r="C32" s="5" t="n">
        <v>1</v>
      </c>
      <c r="D32" s="5" t="n">
        <v>1</v>
      </c>
      <c r="E32" s="5" t="n">
        <v>0</v>
      </c>
      <c r="F32" s="5" t="n">
        <v>50</v>
      </c>
      <c r="G32" s="5" t="n">
        <v>0</v>
      </c>
      <c r="H32" s="6" t="n">
        <v>0.05</v>
      </c>
      <c r="I32" s="5" t="n">
        <v>1</v>
      </c>
      <c r="J32" s="6" t="n">
        <v>0.75</v>
      </c>
      <c r="K32" s="5" t="n">
        <v>3</v>
      </c>
      <c r="L32" s="5" t="n">
        <v>7</v>
      </c>
      <c r="M32" s="5" t="n">
        <v>0</v>
      </c>
      <c r="N32" s="5" t="n">
        <v>8</v>
      </c>
      <c r="O32" s="5" t="n">
        <v>8</v>
      </c>
      <c r="P32" s="5" t="n">
        <v>9</v>
      </c>
      <c r="Q32" s="5" t="n">
        <v>1</v>
      </c>
      <c r="R32" s="5" t="n">
        <v>0.2</v>
      </c>
      <c r="S32" s="5" t="n">
        <v>1</v>
      </c>
      <c r="T32" s="6" t="n">
        <v>0.5</v>
      </c>
      <c r="U32" s="5" t="n">
        <v>7</v>
      </c>
      <c r="V32" s="5" t="n">
        <v>8</v>
      </c>
      <c r="W32" s="5" t="n">
        <v>8</v>
      </c>
      <c r="X32" s="5"/>
      <c r="Y32" s="7" t="n">
        <f aca="false">IF(AND(ISNUMBER(H32),ISNUMBER(J32)),(J32-H32)*100,"")</f>
        <v>70</v>
      </c>
      <c r="Z32" s="8" t="n">
        <f aca="false">IF(AND(ISNUMBER(H32),ISNUMBER(J32)),J32/H32,"")</f>
        <v>15</v>
      </c>
      <c r="AA32" s="9" t="n">
        <f aca="false">IF(AND(ISNUMBER(K32),ISNUMBER(L32)),L32-K32,"")</f>
        <v>4</v>
      </c>
      <c r="AB32" s="8" t="n">
        <f aca="false">IF(ISNUMBER(AA32),Summary!$C$4^AA32,"")</f>
        <v>25.62890625</v>
      </c>
      <c r="AC32" s="10" t="n">
        <f aca="false">IF(COUNT(U32:X32)&gt;=2,AVERAGE(U32:X32),"")</f>
        <v>7.66666666666667</v>
      </c>
      <c r="AD32" s="11"/>
    </row>
    <row r="33" customFormat="false" ht="15" hidden="false" customHeight="false" outlineLevel="0" collapsed="false">
      <c r="A33" s="3" t="s">
        <v>80</v>
      </c>
      <c r="B33" s="5" t="n">
        <v>1</v>
      </c>
      <c r="C33" s="5"/>
      <c r="D33" s="5" t="n">
        <v>1</v>
      </c>
      <c r="E33" s="5"/>
      <c r="F33" s="5" t="n">
        <v>20</v>
      </c>
      <c r="G33" s="5"/>
      <c r="H33" s="6"/>
      <c r="I33" s="5"/>
      <c r="J33" s="6"/>
      <c r="K33" s="5" t="n">
        <v>5</v>
      </c>
      <c r="L33" s="5" t="n">
        <v>7</v>
      </c>
      <c r="M33" s="5"/>
      <c r="N33" s="5" t="n">
        <v>9</v>
      </c>
      <c r="O33" s="5" t="n">
        <v>6</v>
      </c>
      <c r="P33" s="5"/>
      <c r="Q33" s="5"/>
      <c r="R33" s="5"/>
      <c r="S33" s="5"/>
      <c r="T33" s="6" t="n">
        <v>0</v>
      </c>
      <c r="U33" s="5"/>
      <c r="V33" s="5"/>
      <c r="W33" s="5"/>
      <c r="X33" s="5"/>
      <c r="Y33" s="7" t="str">
        <f aca="false">IF(AND(ISNUMBER(H33),ISNUMBER(J33)),(J33-H33)*100,"")</f>
        <v/>
      </c>
      <c r="Z33" s="8" t="str">
        <f aca="false">IF(AND(ISNUMBER(H33),ISNUMBER(J33)),J33/H33,"")</f>
        <v/>
      </c>
      <c r="AA33" s="9" t="n">
        <f aca="false">IF(AND(ISNUMBER(K33),ISNUMBER(L33)),L33-K33,"")</f>
        <v>2</v>
      </c>
      <c r="AB33" s="8" t="n">
        <f aca="false">IF(ISNUMBER(AA33),Summary!$C$4^AA33,"")</f>
        <v>5.0625</v>
      </c>
      <c r="AC33" s="10" t="str">
        <f aca="false">IF(COUNT(U33:X33)&gt;=2,AVERAGE(U33:X33),"")</f>
        <v/>
      </c>
      <c r="AD33" s="11"/>
    </row>
    <row r="34" customFormat="false" ht="15" hidden="false" customHeight="false" outlineLevel="0" collapsed="false">
      <c r="A34" s="3" t="s">
        <v>81</v>
      </c>
      <c r="B34" s="5" t="n">
        <v>3</v>
      </c>
      <c r="C34" s="5" t="n">
        <v>1</v>
      </c>
      <c r="D34" s="5" t="n">
        <v>1</v>
      </c>
      <c r="E34" s="5" t="n">
        <v>1</v>
      </c>
      <c r="F34" s="5" t="n">
        <v>600</v>
      </c>
      <c r="G34" s="5" t="n">
        <v>1</v>
      </c>
      <c r="H34" s="6" t="n">
        <v>0.3</v>
      </c>
      <c r="I34" s="5" t="n">
        <v>1</v>
      </c>
      <c r="J34" s="6" t="n">
        <v>1</v>
      </c>
      <c r="K34" s="5" t="n">
        <v>3</v>
      </c>
      <c r="L34" s="5" t="n">
        <v>6</v>
      </c>
      <c r="M34" s="5" t="n">
        <v>0</v>
      </c>
      <c r="N34" s="5" t="n">
        <v>7</v>
      </c>
      <c r="O34" s="5" t="n">
        <v>9</v>
      </c>
      <c r="P34" s="5" t="n">
        <v>7</v>
      </c>
      <c r="Q34" s="5" t="n">
        <v>1</v>
      </c>
      <c r="R34" s="5" t="n">
        <v>6</v>
      </c>
      <c r="S34" s="5"/>
      <c r="T34" s="6" t="n">
        <v>0.7</v>
      </c>
      <c r="U34" s="5" t="n">
        <v>7</v>
      </c>
      <c r="V34" s="5" t="n">
        <v>6</v>
      </c>
      <c r="W34" s="5" t="n">
        <v>5</v>
      </c>
      <c r="X34" s="5" t="n">
        <v>5</v>
      </c>
      <c r="Y34" s="7" t="n">
        <f aca="false">IF(AND(ISNUMBER(H34),ISNUMBER(J34)),(J34-H34)*100,"")</f>
        <v>70</v>
      </c>
      <c r="Z34" s="8" t="n">
        <f aca="false">IF(AND(ISNUMBER(H34),ISNUMBER(J34)),J34/H34,"")</f>
        <v>3.33333333333333</v>
      </c>
      <c r="AA34" s="9" t="n">
        <f aca="false">IF(AND(ISNUMBER(K34),ISNUMBER(L34)),L34-K34,"")</f>
        <v>3</v>
      </c>
      <c r="AB34" s="8" t="n">
        <f aca="false">IF(ISNUMBER(AA34),Summary!$C$4^AA34,"")</f>
        <v>11.390625</v>
      </c>
      <c r="AC34" s="10" t="n">
        <f aca="false">IF(COUNT(U34:X34)&gt;=2,AVERAGE(U34:X34),"")</f>
        <v>5.75</v>
      </c>
      <c r="AD34" s="11"/>
    </row>
    <row r="35" customFormat="false" ht="15" hidden="false" customHeight="false" outlineLevel="0" collapsed="false">
      <c r="A35" s="3" t="s">
        <v>82</v>
      </c>
      <c r="B35" s="5" t="n">
        <v>2</v>
      </c>
      <c r="C35" s="5"/>
      <c r="D35" s="5" t="n">
        <v>1</v>
      </c>
      <c r="E35" s="5" t="n">
        <v>0</v>
      </c>
      <c r="F35" s="5" t="n">
        <v>60</v>
      </c>
      <c r="G35" s="5" t="n">
        <v>0</v>
      </c>
      <c r="H35" s="6" t="n">
        <v>0.1</v>
      </c>
      <c r="I35" s="5"/>
      <c r="J35" s="6" t="n">
        <v>0.8</v>
      </c>
      <c r="K35" s="5" t="n">
        <v>4</v>
      </c>
      <c r="L35" s="5" t="n">
        <v>7</v>
      </c>
      <c r="M35" s="5" t="n">
        <v>0</v>
      </c>
      <c r="N35" s="5" t="n">
        <v>9</v>
      </c>
      <c r="O35" s="5" t="n">
        <v>6</v>
      </c>
      <c r="P35" s="5" t="n">
        <v>9</v>
      </c>
      <c r="Q35" s="5" t="n">
        <v>1</v>
      </c>
      <c r="R35" s="5" t="n">
        <v>3</v>
      </c>
      <c r="S35" s="5" t="n">
        <v>1</v>
      </c>
      <c r="T35" s="6" t="n">
        <v>0.5</v>
      </c>
      <c r="U35" s="5" t="n">
        <v>9</v>
      </c>
      <c r="V35" s="5"/>
      <c r="W35" s="5" t="n">
        <v>7</v>
      </c>
      <c r="X35" s="5" t="n">
        <v>7</v>
      </c>
      <c r="Y35" s="7" t="n">
        <f aca="false">IF(AND(ISNUMBER(H35),ISNUMBER(J35)),(J35-H35)*100,"")</f>
        <v>70</v>
      </c>
      <c r="Z35" s="8" t="n">
        <f aca="false">IF(AND(ISNUMBER(H35),ISNUMBER(J35)),J35/H35,"")</f>
        <v>8</v>
      </c>
      <c r="AA35" s="9" t="n">
        <f aca="false">IF(AND(ISNUMBER(K35),ISNUMBER(L35)),L35-K35,"")</f>
        <v>3</v>
      </c>
      <c r="AB35" s="8" t="n">
        <f aca="false">IF(ISNUMBER(AA35),Summary!$C$4^AA35,"")</f>
        <v>11.390625</v>
      </c>
      <c r="AC35" s="10" t="n">
        <f aca="false">IF(COUNT(U35:X35)&gt;=2,AVERAGE(U35:X35),"")</f>
        <v>7.66666666666667</v>
      </c>
      <c r="AD35" s="11"/>
    </row>
    <row r="36" customFormat="false" ht="15" hidden="false" customHeight="false" outlineLevel="0" collapsed="false">
      <c r="A36" s="3" t="s">
        <v>83</v>
      </c>
      <c r="B36" s="5" t="n">
        <v>1</v>
      </c>
      <c r="C36" s="5" t="n">
        <v>0</v>
      </c>
      <c r="D36" s="5" t="n">
        <v>1</v>
      </c>
      <c r="E36" s="5" t="n">
        <v>0</v>
      </c>
      <c r="F36" s="5" t="n">
        <v>20</v>
      </c>
      <c r="G36" s="5" t="n">
        <v>0</v>
      </c>
      <c r="H36" s="6" t="n">
        <v>0.1</v>
      </c>
      <c r="I36" s="5" t="n">
        <v>1</v>
      </c>
      <c r="J36" s="6" t="n">
        <v>0.6</v>
      </c>
      <c r="K36" s="5" t="n">
        <v>5</v>
      </c>
      <c r="L36" s="5" t="n">
        <v>6</v>
      </c>
      <c r="M36" s="5" t="n">
        <v>0</v>
      </c>
      <c r="N36" s="5" t="n">
        <v>9</v>
      </c>
      <c r="O36" s="5" t="n">
        <v>6</v>
      </c>
      <c r="P36" s="5" t="n">
        <v>8</v>
      </c>
      <c r="Q36" s="5" t="n">
        <v>1</v>
      </c>
      <c r="R36" s="5" t="n">
        <v>0.2</v>
      </c>
      <c r="S36" s="5" t="n">
        <v>1</v>
      </c>
      <c r="T36" s="6" t="n">
        <v>0.7</v>
      </c>
      <c r="U36" s="5" t="n">
        <v>9</v>
      </c>
      <c r="V36" s="5" t="n">
        <v>9</v>
      </c>
      <c r="W36" s="5" t="n">
        <v>6</v>
      </c>
      <c r="X36" s="5" t="n">
        <v>6</v>
      </c>
      <c r="Y36" s="7" t="n">
        <f aca="false">IF(AND(ISNUMBER(H36),ISNUMBER(J36)),(J36-H36)*100,"")</f>
        <v>50</v>
      </c>
      <c r="Z36" s="8" t="n">
        <f aca="false">IF(AND(ISNUMBER(H36),ISNUMBER(J36)),J36/H36,"")</f>
        <v>6</v>
      </c>
      <c r="AA36" s="9" t="n">
        <f aca="false">IF(AND(ISNUMBER(K36),ISNUMBER(L36)),L36-K36,"")</f>
        <v>1</v>
      </c>
      <c r="AB36" s="8" t="n">
        <f aca="false">IF(ISNUMBER(AA36),Summary!$C$4^AA36,"")</f>
        <v>2.25</v>
      </c>
      <c r="AC36" s="10" t="n">
        <f aca="false">IF(COUNT(U36:X36)&gt;=2,AVERAGE(U36:X36),"")</f>
        <v>7.5</v>
      </c>
      <c r="AD36" s="11"/>
    </row>
    <row r="37" customFormat="false" ht="15" hidden="false" customHeight="false" outlineLevel="0" collapsed="false">
      <c r="A37" s="3" t="s">
        <v>84</v>
      </c>
      <c r="B37" s="5" t="n">
        <v>2</v>
      </c>
      <c r="C37" s="5" t="n">
        <v>0</v>
      </c>
      <c r="D37" s="5" t="n">
        <v>1</v>
      </c>
      <c r="E37" s="5" t="n">
        <v>0</v>
      </c>
      <c r="F37" s="5" t="n">
        <v>40</v>
      </c>
      <c r="G37" s="5" t="n">
        <v>0</v>
      </c>
      <c r="H37" s="6" t="n">
        <v>0.1</v>
      </c>
      <c r="I37" s="5" t="n">
        <v>1</v>
      </c>
      <c r="J37" s="6" t="n">
        <v>0.9</v>
      </c>
      <c r="K37" s="5" t="n">
        <v>3</v>
      </c>
      <c r="L37" s="5" t="n">
        <v>7</v>
      </c>
      <c r="M37" s="5" t="n">
        <v>0</v>
      </c>
      <c r="N37" s="5" t="n">
        <v>8</v>
      </c>
      <c r="O37" s="5" t="n">
        <v>6</v>
      </c>
      <c r="P37" s="5" t="n">
        <v>7</v>
      </c>
      <c r="Q37" s="5" t="n">
        <v>0</v>
      </c>
      <c r="R37" s="5" t="n">
        <v>0</v>
      </c>
      <c r="S37" s="5" t="n">
        <v>1</v>
      </c>
      <c r="T37" s="6" t="n">
        <v>0</v>
      </c>
      <c r="U37" s="5" t="n">
        <v>6</v>
      </c>
      <c r="V37" s="5" t="n">
        <v>6</v>
      </c>
      <c r="W37" s="5"/>
      <c r="X37" s="5" t="n">
        <v>5</v>
      </c>
      <c r="Y37" s="7" t="n">
        <f aca="false">IF(AND(ISNUMBER(H37),ISNUMBER(J37)),(J37-H37)*100,"")</f>
        <v>80</v>
      </c>
      <c r="Z37" s="8" t="n">
        <f aca="false">IF(AND(ISNUMBER(H37),ISNUMBER(J37)),J37/H37,"")</f>
        <v>9</v>
      </c>
      <c r="AA37" s="9" t="n">
        <f aca="false">IF(AND(ISNUMBER(K37),ISNUMBER(L37)),L37-K37,"")</f>
        <v>4</v>
      </c>
      <c r="AB37" s="8" t="n">
        <f aca="false">IF(ISNUMBER(AA37),Summary!$C$4^AA37,"")</f>
        <v>25.62890625</v>
      </c>
      <c r="AC37" s="10" t="n">
        <f aca="false">IF(COUNT(U37:X37)&gt;=2,AVERAGE(U37:X37),"")</f>
        <v>5.66666666666667</v>
      </c>
      <c r="AD3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9" min="3" style="0" width="13"/>
  </cols>
  <sheetData>
    <row r="1" customFormat="false" ht="17.35" hidden="false" customHeight="false" outlineLevel="0" collapsed="false">
      <c r="A1" s="1" t="s">
        <v>85</v>
      </c>
    </row>
    <row r="3" customFormat="false" ht="15" hidden="false" customHeight="false" outlineLevel="0" collapsed="false">
      <c r="A3" s="3" t="s">
        <v>86</v>
      </c>
    </row>
    <row r="4" customFormat="false" ht="15" hidden="false" customHeight="false" outlineLevel="0" collapsed="false">
      <c r="B4" s="2" t="s">
        <v>87</v>
      </c>
      <c r="C4" s="12" t="n">
        <v>2.25</v>
      </c>
    </row>
    <row r="6" customFormat="false" ht="42" hidden="false" customHeight="true" outlineLevel="0" collapsed="false">
      <c r="A6" s="4" t="s">
        <v>88</v>
      </c>
      <c r="B6" s="4" t="s">
        <v>89</v>
      </c>
      <c r="C6" s="4" t="s">
        <v>90</v>
      </c>
      <c r="D6" s="4" t="s">
        <v>91</v>
      </c>
      <c r="E6" s="4" t="s">
        <v>92</v>
      </c>
      <c r="F6" s="4" t="s">
        <v>93</v>
      </c>
      <c r="G6" s="4" t="s">
        <v>94</v>
      </c>
      <c r="H6" s="4" t="s">
        <v>95</v>
      </c>
      <c r="I6" s="4" t="s">
        <v>96</v>
      </c>
    </row>
    <row r="7" customFormat="false" ht="15" hidden="false" customHeight="false" outlineLevel="0" collapsed="false">
      <c r="A7" s="2" t="s">
        <v>18</v>
      </c>
      <c r="B7" s="11" t="s">
        <v>97</v>
      </c>
      <c r="C7" s="9" t="n">
        <f aca="false">COUNT('Clean data'!$F$2:$F$37)</f>
        <v>35</v>
      </c>
      <c r="D7" s="7" t="n">
        <f aca="false">AVERAGE('Clean data'!$F$2:$F$37)</f>
        <v>94.7142857142857</v>
      </c>
      <c r="E7" s="7" t="n">
        <f aca="false">STDEV('Clean data'!$F$2:$F$37)</f>
        <v>186.925365953834</v>
      </c>
      <c r="F7" s="7" t="n">
        <f aca="false">MEDIAN('Clean data'!$F$2:$F$37)</f>
        <v>30</v>
      </c>
      <c r="G7" s="7" t="n">
        <f aca="false">MIN('Clean data'!$F$2:$F$37)</f>
        <v>0</v>
      </c>
      <c r="H7" s="7" t="n">
        <f aca="false">MAX('Clean data'!$F$2:$F$37)</f>
        <v>700</v>
      </c>
    </row>
    <row r="8" customFormat="false" ht="15" hidden="false" customHeight="false" outlineLevel="0" collapsed="false">
      <c r="A8" s="2" t="s">
        <v>98</v>
      </c>
      <c r="B8" s="11" t="s">
        <v>99</v>
      </c>
      <c r="C8" s="9" t="n">
        <f aca="false">COUNT('Clean data'!$H$2:$H$37)</f>
        <v>32</v>
      </c>
      <c r="D8" s="13" t="n">
        <f aca="false">AVERAGE('Clean data'!$H$2:$H$37)</f>
        <v>0.143125</v>
      </c>
      <c r="E8" s="13" t="n">
        <f aca="false">STDEV('Clean data'!$H$2:$H$37)</f>
        <v>0.132869994670998</v>
      </c>
      <c r="F8" s="13" t="n">
        <f aca="false">MEDIAN('Clean data'!$H$2:$H$37)</f>
        <v>0.1</v>
      </c>
      <c r="G8" s="13" t="n">
        <f aca="false">MIN('Clean data'!$H$2:$H$37)</f>
        <v>0.01</v>
      </c>
      <c r="H8" s="13" t="n">
        <f aca="false">MAX('Clean data'!$H$2:$H$37)</f>
        <v>0.5</v>
      </c>
    </row>
    <row r="9" customFormat="false" ht="17.15" hidden="false" customHeight="false" outlineLevel="0" collapsed="false">
      <c r="A9" s="2" t="s">
        <v>100</v>
      </c>
      <c r="B9" s="11" t="s">
        <v>101</v>
      </c>
      <c r="C9" s="9" t="n">
        <f aca="false">COUNT('Clean data'!$J$2:$J$37)</f>
        <v>31</v>
      </c>
      <c r="D9" s="13" t="n">
        <f aca="false">AVERAGE('Clean data'!$J$2:$J$37)</f>
        <v>0.643870967741936</v>
      </c>
      <c r="E9" s="13" t="n">
        <f aca="false">STDEV('Clean data'!$J$2:$J$37)</f>
        <v>0.282012735165806</v>
      </c>
      <c r="F9" s="13" t="n">
        <f aca="false">MEDIAN('Clean data'!$J$2:$J$37)</f>
        <v>0.7</v>
      </c>
      <c r="G9" s="13" t="n">
        <f aca="false">MIN('Clean data'!$J$2:$J$37)</f>
        <v>0.01</v>
      </c>
      <c r="H9" s="13" t="n">
        <f aca="false">MAX('Clean data'!$J$2:$J$37)</f>
        <v>1</v>
      </c>
    </row>
    <row r="10" customFormat="false" ht="15" hidden="false" customHeight="false" outlineLevel="0" collapsed="false">
      <c r="A10" s="2" t="s">
        <v>37</v>
      </c>
      <c r="B10" s="11" t="s">
        <v>102</v>
      </c>
      <c r="C10" s="9" t="n">
        <f aca="false">COUNT('Clean data'!$Y$2:$Y$37)</f>
        <v>31</v>
      </c>
      <c r="D10" s="14" t="n">
        <f aca="false">AVERAGE('Clean data'!$Y$2:$Y$37)</f>
        <v>50.5806451612903</v>
      </c>
      <c r="E10" s="14" t="n">
        <f aca="false">STDEV('Clean data'!$Y$2:$Y$37)</f>
        <v>21.8415112321292</v>
      </c>
      <c r="F10" s="14" t="n">
        <f aca="false">MEDIAN('Clean data'!$Y$2:$Y$37)</f>
        <v>55</v>
      </c>
      <c r="G10" s="14" t="n">
        <f aca="false">MIN('Clean data'!$Y$2:$Y$37)</f>
        <v>0</v>
      </c>
      <c r="H10" s="14" t="n">
        <f aca="false">MAX('Clean data'!$Y$2:$Y$37)</f>
        <v>80</v>
      </c>
    </row>
    <row r="11" customFormat="false" ht="15" hidden="false" customHeight="false" outlineLevel="0" collapsed="false">
      <c r="A11" s="2" t="s">
        <v>38</v>
      </c>
      <c r="B11" s="11" t="s">
        <v>103</v>
      </c>
      <c r="C11" s="9" t="n">
        <f aca="false">COUNT('Clean data'!$Z$2:$Z$37)</f>
        <v>31</v>
      </c>
      <c r="D11" s="10" t="n">
        <f aca="false">AVERAGE('Clean data'!$Z$2:$Z$37)</f>
        <v>8.45295698924731</v>
      </c>
      <c r="E11" s="10" t="n">
        <f aca="false">STDEV('Clean data'!$Z$2:$Z$37)</f>
        <v>8.92904606606665</v>
      </c>
      <c r="F11" s="10" t="n">
        <f aca="false">MEDIAN('Clean data'!$Z$2:$Z$37)</f>
        <v>6</v>
      </c>
      <c r="G11" s="10" t="n">
        <f aca="false">MIN('Clean data'!$Z$2:$Z$37)</f>
        <v>1</v>
      </c>
      <c r="H11" s="10" t="n">
        <f aca="false">MAX('Clean data'!$Z$2:$Z$37)</f>
        <v>50</v>
      </c>
      <c r="I11" s="10" t="n">
        <f aca="false">GEOMEAN('Clean data'!$Z$2:$Z$37)</f>
        <v>5.88257211533648</v>
      </c>
    </row>
    <row r="12" customFormat="false" ht="15" hidden="false" customHeight="false" outlineLevel="0" collapsed="false">
      <c r="A12" s="2" t="s">
        <v>104</v>
      </c>
      <c r="B12" s="11" t="s">
        <v>105</v>
      </c>
      <c r="C12" s="9" t="n">
        <f aca="false">COUNT('Clean data'!$K$2:$K$37)</f>
        <v>33</v>
      </c>
      <c r="D12" s="10" t="n">
        <f aca="false">AVERAGE('Clean data'!$K$2:$K$37)</f>
        <v>3.6969696969697</v>
      </c>
      <c r="E12" s="10" t="n">
        <f aca="false">STDEV('Clean data'!$K$2:$K$37)</f>
        <v>0.728219081254419</v>
      </c>
      <c r="F12" s="10" t="n">
        <f aca="false">MEDIAN('Clean data'!$K$2:$K$37)</f>
        <v>4</v>
      </c>
      <c r="G12" s="10" t="n">
        <f aca="false">MIN('Clean data'!$K$2:$K$37)</f>
        <v>3</v>
      </c>
      <c r="H12" s="10" t="n">
        <f aca="false">MAX('Clean data'!$K$2:$K$37)</f>
        <v>5</v>
      </c>
    </row>
    <row r="13" customFormat="false" ht="17.15" hidden="false" customHeight="false" outlineLevel="0" collapsed="false">
      <c r="A13" s="2" t="s">
        <v>106</v>
      </c>
      <c r="B13" s="11" t="s">
        <v>107</v>
      </c>
      <c r="C13" s="9" t="n">
        <f aca="false">COUNT('Clean data'!$L$2:$L$37)</f>
        <v>31</v>
      </c>
      <c r="D13" s="10" t="n">
        <f aca="false">AVERAGE('Clean data'!$L$2:$L$37)</f>
        <v>6.48387096774194</v>
      </c>
      <c r="E13" s="10" t="n">
        <f aca="false">STDEV('Clean data'!$L$2:$L$37)</f>
        <v>0.889605445949139</v>
      </c>
      <c r="F13" s="10" t="n">
        <f aca="false">MEDIAN('Clean data'!$L$2:$L$37)</f>
        <v>6</v>
      </c>
      <c r="G13" s="10" t="n">
        <f aca="false">MIN('Clean data'!$L$2:$L$37)</f>
        <v>5</v>
      </c>
      <c r="H13" s="10" t="n">
        <f aca="false">MAX('Clean data'!$L$2:$L$37)</f>
        <v>8</v>
      </c>
    </row>
    <row r="14" customFormat="false" ht="15" hidden="false" customHeight="false" outlineLevel="0" collapsed="false">
      <c r="A14" s="2" t="s">
        <v>39</v>
      </c>
      <c r="B14" s="11" t="s">
        <v>108</v>
      </c>
      <c r="C14" s="9" t="n">
        <f aca="false">COUNT('Clean data'!$AA$2:$AA$37)</f>
        <v>31</v>
      </c>
      <c r="D14" s="10" t="n">
        <f aca="false">AVERAGE('Clean data'!$AA$2:$AA$37)</f>
        <v>2.74193548387097</v>
      </c>
      <c r="E14" s="10" t="n">
        <f aca="false">STDEV('Clean data'!$AA$2:$AA$37)</f>
        <v>0.855092273207357</v>
      </c>
      <c r="F14" s="10" t="n">
        <f aca="false">MEDIAN('Clean data'!$AA$2:$AA$37)</f>
        <v>3</v>
      </c>
      <c r="G14" s="10" t="n">
        <f aca="false">MIN('Clean data'!$AA$2:$AA$37)</f>
        <v>1</v>
      </c>
      <c r="H14" s="10" t="n">
        <f aca="false">MAX('Clean data'!$AA$2:$AA$37)</f>
        <v>4</v>
      </c>
    </row>
    <row r="15" customFormat="false" ht="15" hidden="false" customHeight="false" outlineLevel="0" collapsed="false">
      <c r="A15" s="2" t="s">
        <v>40</v>
      </c>
      <c r="B15" s="11" t="s">
        <v>109</v>
      </c>
      <c r="C15" s="9" t="n">
        <f aca="false">COUNT('Clean data'!$AB$2:$AB$37)</f>
        <v>31</v>
      </c>
      <c r="D15" s="10" t="n">
        <f aca="false">AVERAGE('Clean data'!$AB$2:$AB$37)</f>
        <v>11.515372983871</v>
      </c>
      <c r="E15" s="10" t="n">
        <f aca="false">STDEV('Clean data'!$AB$2:$AB$37)</f>
        <v>7.71025984174817</v>
      </c>
      <c r="F15" s="10" t="n">
        <f aca="false">MEDIAN('Clean data'!$AB$2:$AB$37)</f>
        <v>11.390625</v>
      </c>
      <c r="G15" s="10" t="n">
        <f aca="false">MIN('Clean data'!$AB$2:$AB$37)</f>
        <v>2.25</v>
      </c>
      <c r="H15" s="10" t="n">
        <f aca="false">MAX('Clean data'!$AB$2:$AB$37)</f>
        <v>25.62890625</v>
      </c>
      <c r="I15" s="10" t="n">
        <f aca="false">GEOMEAN('Clean data'!$AB$2:$AB$37)</f>
        <v>9.23978239255241</v>
      </c>
    </row>
    <row r="16" customFormat="false" ht="15" hidden="false" customHeight="false" outlineLevel="0" collapsed="false">
      <c r="A16" s="2" t="s">
        <v>110</v>
      </c>
      <c r="B16" s="11" t="s">
        <v>111</v>
      </c>
      <c r="C16" s="9" t="n">
        <f aca="false">COUNT('Clean data'!$N$2:$N$37)</f>
        <v>35</v>
      </c>
      <c r="D16" s="10" t="n">
        <f aca="false">AVERAGE('Clean data'!$N$2:$N$37)</f>
        <v>8.68571428571429</v>
      </c>
      <c r="E16" s="10" t="n">
        <f aca="false">STDEV('Clean data'!$N$2:$N$37)</f>
        <v>0.963187983955871</v>
      </c>
      <c r="F16" s="10" t="n">
        <f aca="false">MEDIAN('Clean data'!$N$2:$N$37)</f>
        <v>9</v>
      </c>
      <c r="G16" s="10" t="n">
        <f aca="false">MIN('Clean data'!$N$2:$N$37)</f>
        <v>6</v>
      </c>
      <c r="H16" s="10" t="n">
        <f aca="false">MAX('Clean data'!$N$2:$N$37)</f>
        <v>10</v>
      </c>
    </row>
    <row r="17" customFormat="false" ht="15" hidden="false" customHeight="false" outlineLevel="0" collapsed="false">
      <c r="A17" s="2" t="s">
        <v>112</v>
      </c>
      <c r="B17" s="11" t="s">
        <v>113</v>
      </c>
      <c r="C17" s="9" t="n">
        <f aca="false">COUNT('Clean data'!$O$2:$O$37)</f>
        <v>36</v>
      </c>
      <c r="D17" s="10" t="n">
        <f aca="false">AVERAGE('Clean data'!$O$2:$O$37)</f>
        <v>6.36111111111111</v>
      </c>
      <c r="E17" s="10" t="n">
        <f aca="false">STDEV('Clean data'!$O$2:$O$37)</f>
        <v>1.51474236900023</v>
      </c>
      <c r="F17" s="10" t="n">
        <f aca="false">MEDIAN('Clean data'!$O$2:$O$37)</f>
        <v>6</v>
      </c>
      <c r="G17" s="10" t="n">
        <f aca="false">MIN('Clean data'!$O$2:$O$37)</f>
        <v>2</v>
      </c>
      <c r="H17" s="10" t="n">
        <f aca="false">MAX('Clean data'!$O$2:$O$37)</f>
        <v>9</v>
      </c>
    </row>
    <row r="18" customFormat="false" ht="15" hidden="false" customHeight="false" outlineLevel="0" collapsed="false">
      <c r="A18" s="2" t="s">
        <v>114</v>
      </c>
      <c r="B18" s="11" t="s">
        <v>115</v>
      </c>
      <c r="C18" s="9" t="n">
        <f aca="false">COUNT('Clean data'!$P$2:$P$37)</f>
        <v>32</v>
      </c>
      <c r="D18" s="10" t="n">
        <f aca="false">AVERAGE('Clean data'!$P$2:$P$37)</f>
        <v>8.6875</v>
      </c>
      <c r="E18" s="10" t="n">
        <f aca="false">STDEV('Clean data'!$P$2:$P$37)</f>
        <v>1.25563247139671</v>
      </c>
      <c r="F18" s="10" t="n">
        <f aca="false">MEDIAN('Clean data'!$P$2:$P$37)</f>
        <v>9</v>
      </c>
      <c r="G18" s="10" t="n">
        <f aca="false">MIN('Clean data'!$P$2:$P$37)</f>
        <v>6</v>
      </c>
      <c r="H18" s="10" t="n">
        <f aca="false">MAX('Clean data'!$P$2:$P$37)</f>
        <v>10</v>
      </c>
    </row>
    <row r="19" customFormat="false" ht="15" hidden="false" customHeight="false" outlineLevel="0" collapsed="false">
      <c r="A19" s="2" t="s">
        <v>33</v>
      </c>
      <c r="B19" s="11" t="s">
        <v>116</v>
      </c>
      <c r="C19" s="9" t="n">
        <f aca="false">COUNT('Clean data'!$U$2:$U$37)</f>
        <v>34</v>
      </c>
      <c r="D19" s="10" t="n">
        <f aca="false">AVERAGE('Clean data'!$U$2:$U$37)</f>
        <v>8.35294117647059</v>
      </c>
      <c r="E19" s="10" t="n">
        <f aca="false">STDEV('Clean data'!$U$2:$U$37)</f>
        <v>1.39005892487216</v>
      </c>
      <c r="F19" s="10" t="n">
        <f aca="false">MEDIAN('Clean data'!$U$2:$U$37)</f>
        <v>8</v>
      </c>
      <c r="G19" s="10" t="n">
        <f aca="false">MIN('Clean data'!$U$2:$U$37)</f>
        <v>5</v>
      </c>
      <c r="H19" s="10" t="n">
        <f aca="false">MAX('Clean data'!$U$2:$U$37)</f>
        <v>10</v>
      </c>
    </row>
    <row r="20" customFormat="false" ht="15" hidden="false" customHeight="false" outlineLevel="0" collapsed="false">
      <c r="A20" s="2" t="s">
        <v>34</v>
      </c>
      <c r="B20" s="11" t="s">
        <v>117</v>
      </c>
      <c r="C20" s="9" t="n">
        <f aca="false">COUNT('Clean data'!$V$2:$V$37)</f>
        <v>28</v>
      </c>
      <c r="D20" s="10" t="n">
        <f aca="false">AVERAGE('Clean data'!$V$2:$V$37)</f>
        <v>7.96428571428571</v>
      </c>
      <c r="E20" s="10" t="n">
        <f aca="false">STDEV('Clean data'!$V$2:$V$37)</f>
        <v>1.34665959451231</v>
      </c>
      <c r="F20" s="10" t="n">
        <f aca="false">MEDIAN('Clean data'!$V$2:$V$37)</f>
        <v>8</v>
      </c>
      <c r="G20" s="10" t="n">
        <f aca="false">MIN('Clean data'!$V$2:$V$37)</f>
        <v>5</v>
      </c>
      <c r="H20" s="10" t="n">
        <f aca="false">MAX('Clean data'!$V$2:$V$37)</f>
        <v>10</v>
      </c>
    </row>
    <row r="21" customFormat="false" ht="15" hidden="false" customHeight="false" outlineLevel="0" collapsed="false">
      <c r="A21" s="2" t="s">
        <v>35</v>
      </c>
      <c r="B21" s="11" t="s">
        <v>118</v>
      </c>
      <c r="C21" s="9" t="n">
        <f aca="false">COUNT('Clean data'!$W$2:$W$37)</f>
        <v>26</v>
      </c>
      <c r="D21" s="10" t="n">
        <f aca="false">AVERAGE('Clean data'!$W$2:$W$37)</f>
        <v>7.19230769230769</v>
      </c>
      <c r="E21" s="10" t="n">
        <f aca="false">STDEV('Clean data'!$W$2:$W$37)</f>
        <v>1.41475738610493</v>
      </c>
      <c r="F21" s="10" t="n">
        <f aca="false">MEDIAN('Clean data'!$W$2:$W$37)</f>
        <v>8</v>
      </c>
      <c r="G21" s="10" t="n">
        <f aca="false">MIN('Clean data'!$W$2:$W$37)</f>
        <v>4</v>
      </c>
      <c r="H21" s="10" t="n">
        <f aca="false">MAX('Clean data'!$W$2:$W$37)</f>
        <v>9</v>
      </c>
    </row>
    <row r="22" customFormat="false" ht="15" hidden="false" customHeight="false" outlineLevel="0" collapsed="false">
      <c r="A22" s="2" t="s">
        <v>36</v>
      </c>
      <c r="B22" s="11" t="s">
        <v>119</v>
      </c>
      <c r="C22" s="9" t="n">
        <f aca="false">COUNT('Clean data'!$X$2:$X$37)</f>
        <v>24</v>
      </c>
      <c r="D22" s="10" t="n">
        <f aca="false">AVERAGE('Clean data'!$X$2:$X$37)</f>
        <v>6.54166666666667</v>
      </c>
      <c r="E22" s="10" t="n">
        <f aca="false">STDEV('Clean data'!$X$2:$X$37)</f>
        <v>1.76879144853366</v>
      </c>
      <c r="F22" s="10" t="n">
        <f aca="false">MEDIAN('Clean data'!$X$2:$X$37)</f>
        <v>7</v>
      </c>
      <c r="G22" s="10" t="n">
        <f aca="false">MIN('Clean data'!$X$2:$X$37)</f>
        <v>3</v>
      </c>
      <c r="H22" s="10" t="n">
        <f aca="false">MAX('Clean data'!$X$2:$X$37)</f>
        <v>10</v>
      </c>
    </row>
    <row r="23" customFormat="false" ht="15" hidden="false" customHeight="false" outlineLevel="0" collapsed="false">
      <c r="A23" s="2" t="s">
        <v>120</v>
      </c>
      <c r="B23" s="11" t="s">
        <v>121</v>
      </c>
      <c r="C23" s="9" t="n">
        <f aca="false">COUNT('Clean data'!$AC$2:$AC$37)</f>
        <v>31</v>
      </c>
      <c r="D23" s="10" t="n">
        <f aca="false">AVERAGE('Clean data'!$AC$2:$AC$37)</f>
        <v>7.57795698924731</v>
      </c>
      <c r="E23" s="10" t="n">
        <f aca="false">STDEV('Clean data'!$AC$2:$AC$37)</f>
        <v>1.29313276721455</v>
      </c>
      <c r="F23" s="10" t="n">
        <f aca="false">MEDIAN('Clean data'!$AC$2:$AC$37)</f>
        <v>7.75</v>
      </c>
      <c r="G23" s="10" t="n">
        <f aca="false">MIN('Clean data'!$AC$2:$AC$37)</f>
        <v>4.75</v>
      </c>
      <c r="H23" s="10" t="n">
        <f aca="false">MAX('Clean data'!$AC$2:$AC$37)</f>
        <v>9.66666666666667</v>
      </c>
    </row>
    <row r="24" customFormat="false" ht="15" hidden="false" customHeight="false" outlineLevel="0" collapsed="false">
      <c r="A24" s="2" t="s">
        <v>122</v>
      </c>
      <c r="B24" s="11" t="s">
        <v>123</v>
      </c>
      <c r="C24" s="9" t="n">
        <f aca="false">COUNT('Clean data'!$Q$2:$Q$37)</f>
        <v>31</v>
      </c>
      <c r="D24" s="13" t="n">
        <f aca="false">AVERAGE('Clean data'!$Q$2:$Q$37)</f>
        <v>0.870967741935484</v>
      </c>
      <c r="E24" s="13" t="n">
        <f aca="false">STDEV('Clean data'!$Q$2:$Q$37)</f>
        <v>0.340777100548239</v>
      </c>
      <c r="F24" s="13" t="n">
        <f aca="false">MEDIAN('Clean data'!$Q$2:$Q$37)</f>
        <v>1</v>
      </c>
      <c r="G24" s="13" t="n">
        <f aca="false">MIN('Clean data'!$Q$2:$Q$37)</f>
        <v>0</v>
      </c>
      <c r="H24" s="13" t="n">
        <f aca="false">MAX('Clean data'!$Q$2:$Q$37)</f>
        <v>1</v>
      </c>
    </row>
    <row r="25" customFormat="false" ht="15" hidden="false" customHeight="false" outlineLevel="0" collapsed="false">
      <c r="A25" s="2" t="s">
        <v>124</v>
      </c>
      <c r="B25" s="11" t="s">
        <v>125</v>
      </c>
      <c r="C25" s="9" t="n">
        <f aca="false">COUNT('Clean data'!$S$2:$S$37)</f>
        <v>27</v>
      </c>
      <c r="D25" s="13" t="n">
        <f aca="false">AVERAGE('Clean data'!$S$2:$S$37)</f>
        <v>0.851851851851852</v>
      </c>
      <c r="E25" s="13" t="n">
        <f aca="false">STDEV('Clean data'!$S$2:$S$37)</f>
        <v>0.362013992898246</v>
      </c>
      <c r="F25" s="13" t="n">
        <f aca="false">MEDIAN('Clean data'!$S$2:$S$37)</f>
        <v>1</v>
      </c>
      <c r="G25" s="13" t="n">
        <f aca="false">MIN('Clean data'!$S$2:$S$37)</f>
        <v>0</v>
      </c>
      <c r="H25" s="13" t="n">
        <f aca="false">MAX('Clean data'!$S$2:$S$37)</f>
        <v>1</v>
      </c>
    </row>
    <row r="26" customFormat="false" ht="15" hidden="false" customHeight="false" outlineLevel="0" collapsed="false">
      <c r="A26" s="2" t="s">
        <v>126</v>
      </c>
      <c r="B26" s="11" t="s">
        <v>127</v>
      </c>
      <c r="C26" s="9" t="n">
        <f aca="false">COUNT('Clean data'!$M$2:$M$37)</f>
        <v>31</v>
      </c>
      <c r="D26" s="13" t="n">
        <f aca="false">AVERAGE('Clean data'!$M$2:$M$37)</f>
        <v>0</v>
      </c>
      <c r="E26" s="13" t="n">
        <f aca="false">STDEV('Clean data'!$M$2:$M$37)</f>
        <v>0</v>
      </c>
      <c r="F26" s="13" t="n">
        <f aca="false">MEDIAN('Clean data'!$M$2:$M$37)</f>
        <v>0</v>
      </c>
      <c r="G26" s="13" t="n">
        <f aca="false">MIN('Clean data'!$M$2:$M$37)</f>
        <v>0</v>
      </c>
      <c r="H26" s="13" t="n">
        <f aca="false">MAX('Clean data'!$M$2:$M$37)</f>
        <v>0</v>
      </c>
    </row>
    <row r="27" customFormat="false" ht="15" hidden="false" customHeight="false" outlineLevel="0" collapsed="false">
      <c r="A27" s="2" t="s">
        <v>128</v>
      </c>
      <c r="B27" s="11" t="s">
        <v>129</v>
      </c>
      <c r="C27" s="9" t="n">
        <f aca="false">COUNT('Clean data'!$R$2:$R$37)</f>
        <v>32</v>
      </c>
      <c r="D27" s="10" t="n">
        <f aca="false">AVERAGE('Clean data'!$R$2:$R$37)</f>
        <v>2.771875</v>
      </c>
      <c r="E27" s="10" t="n">
        <f aca="false">STDEV('Clean data'!$R$2:$R$37)</f>
        <v>2.81588058478017</v>
      </c>
      <c r="F27" s="10" t="n">
        <f aca="false">MEDIAN('Clean data'!$R$2:$R$37)</f>
        <v>2</v>
      </c>
      <c r="G27" s="10" t="n">
        <f aca="false">MIN('Clean data'!$R$2:$R$37)</f>
        <v>0</v>
      </c>
      <c r="H27" s="10" t="n">
        <f aca="false">MAX('Clean data'!$R$2:$R$37)</f>
        <v>10</v>
      </c>
    </row>
    <row r="28" customFormat="false" ht="15" hidden="false" customHeight="false" outlineLevel="0" collapsed="false">
      <c r="A28" s="2" t="s">
        <v>130</v>
      </c>
      <c r="B28" s="11" t="s">
        <v>131</v>
      </c>
      <c r="C28" s="9" t="n">
        <f aca="false">COUNT('Clean data'!$T$2:$T$37)</f>
        <v>33</v>
      </c>
      <c r="D28" s="13" t="n">
        <f aca="false">AVERAGE('Clean data'!$T$2:$T$37)</f>
        <v>0.448484848484848</v>
      </c>
      <c r="E28" s="13" t="n">
        <f aca="false">STDEV('Clean data'!$T$2:$T$37)</f>
        <v>0.302201518155944</v>
      </c>
      <c r="F28" s="13" t="n">
        <f aca="false">MEDIAN('Clean data'!$T$2:$T$37)</f>
        <v>0.5</v>
      </c>
      <c r="G28" s="13" t="n">
        <f aca="false">MIN('Clean data'!$T$2:$T$37)</f>
        <v>0</v>
      </c>
      <c r="H28" s="13" t="n">
        <f aca="false">MAX('Clean data'!$T$2:$T$37)</f>
        <v>1</v>
      </c>
    </row>
    <row r="30" customFormat="false" ht="15" hidden="false" customHeight="false" outlineLevel="0" collapsed="false">
      <c r="A30" s="11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15" min="2" style="0" width="14"/>
  </cols>
  <sheetData>
    <row r="1" customFormat="false" ht="17.35" hidden="false" customHeight="false" outlineLevel="0" collapsed="false">
      <c r="A1" s="1" t="s">
        <v>133</v>
      </c>
    </row>
    <row r="3" customFormat="false" ht="42" hidden="false" customHeight="true" outlineLevel="0" collapsed="false">
      <c r="A3" s="4" t="s">
        <v>14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140</v>
      </c>
      <c r="I3" s="4" t="s">
        <v>141</v>
      </c>
      <c r="J3" s="4" t="s">
        <v>142</v>
      </c>
      <c r="K3" s="4" t="s">
        <v>143</v>
      </c>
      <c r="L3" s="4" t="s">
        <v>144</v>
      </c>
      <c r="M3" s="4" t="s">
        <v>145</v>
      </c>
      <c r="N3" s="4" t="s">
        <v>146</v>
      </c>
      <c r="O3" s="4" t="s">
        <v>147</v>
      </c>
    </row>
    <row r="4" customFormat="false" ht="15" hidden="false" customHeight="false" outlineLevel="0" collapsed="false">
      <c r="A4" s="3" t="n">
        <v>0</v>
      </c>
      <c r="B4" s="9" t="n">
        <f aca="false">COUNTIF('Clean data'!$B$2:$B$37,A4)</f>
        <v>6</v>
      </c>
      <c r="C4" s="14" t="n">
        <f aca="false">IFERROR(AVERAGEIFS('Clean data'!$Y$2:$Y$37,'Clean data'!$B$2:$B$37,A4),"")</f>
        <v>7.25</v>
      </c>
      <c r="D4" s="15" t="n">
        <f aca="false">IFERROR(AVERAGEIFS('Clean data'!$H$2:$H$37,'Clean data'!$B$2:$B$37,A4),"")</f>
        <v>0.03</v>
      </c>
      <c r="E4" s="15" t="n">
        <f aca="false">IFERROR(AVERAGEIFS('Clean data'!$J$2:$J$37,'Clean data'!$B$2:$B$37,A4),"")</f>
        <v>0.1025</v>
      </c>
      <c r="F4" s="10" t="n">
        <f aca="false">IFERROR(AVERAGEIFS('Clean data'!$AA$2:$AA$37,'Clean data'!$B$2:$B$37,A4),"")</f>
        <v>2</v>
      </c>
      <c r="G4" s="10" t="n">
        <f aca="false">IFERROR(AVERAGEIFS('Clean data'!$N$2:$N$37,'Clean data'!$B$2:$B$37,A4),"")</f>
        <v>8.6</v>
      </c>
      <c r="H4" s="10" t="n">
        <f aca="false">IFERROR(AVERAGEIFS('Clean data'!$O$2:$O$37,'Clean data'!$B$2:$B$37,A4),"")</f>
        <v>5.16666666666667</v>
      </c>
      <c r="I4" s="10" t="n">
        <f aca="false">IFERROR(AVERAGEIFS('Clean data'!$AC$2:$AC$37,'Clean data'!$B$2:$B$37,A4),"")</f>
        <v>8.05555555555556</v>
      </c>
      <c r="J4" s="15" t="n">
        <f aca="false">IFERROR(AVERAGEIFS('Clean data'!$T$2:$T$37,'Clean data'!$B$2:$B$37,A4),"")</f>
        <v>0.36</v>
      </c>
      <c r="K4" s="15" t="n">
        <f aca="false">IFERROR(AVERAGEIFS('Clean data'!$Q$2:$Q$37,'Clean data'!$B$2:$B$37,A4),"")</f>
        <v>0.75</v>
      </c>
      <c r="L4" s="14" t="n">
        <f aca="false" t="array" ref="L4:L4">MEDIAN(IF(('Clean data'!$B$2:$B$37=A4)*ISNUMBER('Clean data'!$Y$2:$Y$37),'Clean data'!$Y$2:$Y$37))</f>
        <v>7</v>
      </c>
      <c r="M4" s="15" t="n">
        <f aca="false" t="array" ref="M4:M4">MEDIAN(IF(('Clean data'!$B$2:$B$37=A4)*ISNUMBER('Clean data'!$H$2:$H$37),'Clean data'!$H$2:$H$37))</f>
        <v>0.03</v>
      </c>
      <c r="N4" s="15" t="n">
        <f aca="false" t="array" ref="N4:N4">MEDIAN(IF(('Clean data'!$B$2:$B$37=A4)*ISNUMBER('Clean data'!$J$2:$J$37),'Clean data'!$J$2:$J$37))</f>
        <v>0.1</v>
      </c>
      <c r="O4" s="10" t="n">
        <f aca="false" t="array" ref="O4:O4">MEDIAN(IF(('Clean data'!$B$2:$B$37=A4)*ISNUMBER('Clean data'!$AA$2:$AA$37),'Clean data'!$AA$2:$AA$37))</f>
        <v>2</v>
      </c>
    </row>
    <row r="5" customFormat="false" ht="15" hidden="false" customHeight="false" outlineLevel="0" collapsed="false">
      <c r="A5" s="3" t="n">
        <v>1</v>
      </c>
      <c r="B5" s="9" t="n">
        <f aca="false">COUNTIF('Clean data'!$B$2:$B$37,A5)</f>
        <v>13</v>
      </c>
      <c r="C5" s="14" t="n">
        <f aca="false">IFERROR(AVERAGEIFS('Clean data'!$Y$2:$Y$37,'Clean data'!$B$2:$B$37,A5),"")</f>
        <v>49</v>
      </c>
      <c r="D5" s="15" t="n">
        <f aca="false">IFERROR(AVERAGEIFS('Clean data'!$H$2:$H$37,'Clean data'!$B$2:$B$37,A5),"")</f>
        <v>0.0554545454545455</v>
      </c>
      <c r="E5" s="15" t="n">
        <f aca="false">IFERROR(AVERAGEIFS('Clean data'!$J$2:$J$37,'Clean data'!$B$2:$B$37,A5),"")</f>
        <v>0.545454545454545</v>
      </c>
      <c r="F5" s="10" t="n">
        <f aca="false">IFERROR(AVERAGEIFS('Clean data'!$AA$2:$AA$37,'Clean data'!$B$2:$B$37,A5),"")</f>
        <v>2.58333333333333</v>
      </c>
      <c r="G5" s="10" t="n">
        <f aca="false">IFERROR(AVERAGEIFS('Clean data'!$N$2:$N$37,'Clean data'!$B$2:$B$37,A5),"")</f>
        <v>9</v>
      </c>
      <c r="H5" s="10" t="n">
        <f aca="false">IFERROR(AVERAGEIFS('Clean data'!$O$2:$O$37,'Clean data'!$B$2:$B$37,A5),"")</f>
        <v>6.30769230769231</v>
      </c>
      <c r="I5" s="10" t="n">
        <f aca="false">IFERROR(AVERAGEIFS('Clean data'!$AC$2:$AC$37,'Clean data'!$B$2:$B$37,A5),"")</f>
        <v>8.16666666666667</v>
      </c>
      <c r="J5" s="15" t="n">
        <f aca="false">IFERROR(AVERAGEIFS('Clean data'!$T$2:$T$37,'Clean data'!$B$2:$B$37,A5),"")</f>
        <v>0.45</v>
      </c>
      <c r="K5" s="15" t="n">
        <f aca="false">IFERROR(AVERAGEIFS('Clean data'!$Q$2:$Q$37,'Clean data'!$B$2:$B$37,A5),"")</f>
        <v>1</v>
      </c>
      <c r="L5" s="14" t="n">
        <f aca="false" t="array" ref="L5:L5">MEDIAN(IF(('Clean data'!$B$2:$B$37=A5)*ISNUMBER('Clean data'!$Y$2:$Y$37),'Clean data'!$Y$2:$Y$37))</f>
        <v>49</v>
      </c>
      <c r="M5" s="15" t="n">
        <f aca="false" t="array" ref="M5:M5">MEDIAN(IF(('Clean data'!$B$2:$B$37=A5)*ISNUMBER('Clean data'!$H$2:$H$37),'Clean data'!$H$2:$H$37))</f>
        <v>0.05</v>
      </c>
      <c r="N5" s="15" t="n">
        <f aca="false" t="array" ref="N5:N5">MEDIAN(IF(('Clean data'!$B$2:$B$37=A5)*ISNUMBER('Clean data'!$J$2:$J$37),'Clean data'!$J$2:$J$37))</f>
        <v>0.5</v>
      </c>
      <c r="O5" s="10" t="n">
        <f aca="false" t="array" ref="O5:O5">MEDIAN(IF(('Clean data'!$B$2:$B$37=A5)*ISNUMBER('Clean data'!$AA$2:$AA$37),'Clean data'!$AA$2:$AA$37))</f>
        <v>3</v>
      </c>
    </row>
    <row r="6" customFormat="false" ht="15" hidden="false" customHeight="false" outlineLevel="0" collapsed="false">
      <c r="A6" s="3" t="n">
        <v>2</v>
      </c>
      <c r="B6" s="9" t="n">
        <f aca="false">COUNTIF('Clean data'!$B$2:$B$37,A6)</f>
        <v>13</v>
      </c>
      <c r="C6" s="14" t="n">
        <f aca="false">IFERROR(AVERAGEIFS('Clean data'!$Y$2:$Y$37,'Clean data'!$B$2:$B$37,A6),"")</f>
        <v>63.4615384615385</v>
      </c>
      <c r="D6" s="15" t="n">
        <f aca="false">IFERROR(AVERAGEIFS('Clean data'!$H$2:$H$37,'Clean data'!$B$2:$B$37,A6),"")</f>
        <v>0.180769230769231</v>
      </c>
      <c r="E6" s="15" t="n">
        <f aca="false">IFERROR(AVERAGEIFS('Clean data'!$J$2:$J$37,'Clean data'!$B$2:$B$37,A6),"")</f>
        <v>0.815384615384615</v>
      </c>
      <c r="F6" s="10" t="n">
        <f aca="false">IFERROR(AVERAGEIFS('Clean data'!$AA$2:$AA$37,'Clean data'!$B$2:$B$37,A6),"")</f>
        <v>3</v>
      </c>
      <c r="G6" s="10" t="n">
        <f aca="false">IFERROR(AVERAGEIFS('Clean data'!$N$2:$N$37,'Clean data'!$B$2:$B$37,A6),"")</f>
        <v>8.46153846153846</v>
      </c>
      <c r="H6" s="10" t="n">
        <f aca="false">IFERROR(AVERAGEIFS('Clean data'!$O$2:$O$37,'Clean data'!$B$2:$B$37,A6),"")</f>
        <v>6.61538461538462</v>
      </c>
      <c r="I6" s="10" t="n">
        <f aca="false">IFERROR(AVERAGEIFS('Clean data'!$AC$2:$AC$37,'Clean data'!$B$2:$B$37,A6),"")</f>
        <v>7.32638888888889</v>
      </c>
      <c r="J6" s="15" t="n">
        <f aca="false">IFERROR(AVERAGEIFS('Clean data'!$T$2:$T$37,'Clean data'!$B$2:$B$37,A6),"")</f>
        <v>0.383333333333333</v>
      </c>
      <c r="K6" s="15" t="n">
        <f aca="false">IFERROR(AVERAGEIFS('Clean data'!$Q$2:$Q$37,'Clean data'!$B$2:$B$37,A6),"")</f>
        <v>0.75</v>
      </c>
      <c r="L6" s="14" t="n">
        <f aca="false" t="array" ref="L6:L6">MEDIAN(IF(('Clean data'!$B$2:$B$37=A6)*ISNUMBER('Clean data'!$Y$2:$Y$37),'Clean data'!$Y$2:$Y$37))</f>
        <v>60</v>
      </c>
      <c r="M6" s="15" t="n">
        <f aca="false" t="array" ref="M6:M6">MEDIAN(IF(('Clean data'!$B$2:$B$37=A6)*ISNUMBER('Clean data'!$H$2:$H$37),'Clean data'!$H$2:$H$37))</f>
        <v>0.15</v>
      </c>
      <c r="N6" s="15" t="n">
        <f aca="false" t="array" ref="N6:N6">MEDIAN(IF(('Clean data'!$B$2:$B$37=A6)*ISNUMBER('Clean data'!$J$2:$J$37),'Clean data'!$J$2:$J$37))</f>
        <v>0.8</v>
      </c>
      <c r="O6" s="10" t="n">
        <f aca="false" t="array" ref="O6:O6">MEDIAN(IF(('Clean data'!$B$2:$B$37=A6)*ISNUMBER('Clean data'!$AA$2:$AA$37),'Clean data'!$AA$2:$AA$37))</f>
        <v>3</v>
      </c>
    </row>
    <row r="7" customFormat="false" ht="15" hidden="false" customHeight="false" outlineLevel="0" collapsed="false">
      <c r="A7" s="3" t="n">
        <v>3</v>
      </c>
      <c r="B7" s="9" t="n">
        <f aca="false">COUNTIF('Clean data'!$B$2:$B$37,A7)</f>
        <v>4</v>
      </c>
      <c r="C7" s="14" t="n">
        <f aca="false">IFERROR(AVERAGEIFS('Clean data'!$Y$2:$Y$37,'Clean data'!$B$2:$B$37,A7),"")</f>
        <v>58.3333333333333</v>
      </c>
      <c r="D7" s="15" t="n">
        <f aca="false">IFERROR(AVERAGEIFS('Clean data'!$H$2:$H$37,'Clean data'!$B$2:$B$37,A7),"")</f>
        <v>0.375</v>
      </c>
      <c r="E7" s="15" t="n">
        <f aca="false">IFERROR(AVERAGEIFS('Clean data'!$J$2:$J$37,'Clean data'!$B$2:$B$37,A7),"")</f>
        <v>0.983333333333333</v>
      </c>
      <c r="F7" s="10" t="n">
        <f aca="false">IFERROR(AVERAGEIFS('Clean data'!$AA$2:$AA$37,'Clean data'!$B$2:$B$37,A7),"")</f>
        <v>3</v>
      </c>
      <c r="G7" s="10" t="n">
        <f aca="false">IFERROR(AVERAGEIFS('Clean data'!$N$2:$N$37,'Clean data'!$B$2:$B$37,A7),"")</f>
        <v>8.5</v>
      </c>
      <c r="H7" s="10" t="n">
        <f aca="false">IFERROR(AVERAGEIFS('Clean data'!$O$2:$O$37,'Clean data'!$B$2:$B$37,A7),"")</f>
        <v>7.5</v>
      </c>
      <c r="I7" s="10" t="n">
        <f aca="false">IFERROR(AVERAGEIFS('Clean data'!$AC$2:$AC$37,'Clean data'!$B$2:$B$37,A7),"")</f>
        <v>6.20833333333333</v>
      </c>
      <c r="J7" s="15" t="n">
        <f aca="false">IFERROR(AVERAGEIFS('Clean data'!$T$2:$T$37,'Clean data'!$B$2:$B$37,A7),"")</f>
        <v>0.75</v>
      </c>
      <c r="K7" s="15" t="n">
        <f aca="false">IFERROR(AVERAGEIFS('Clean data'!$Q$2:$Q$37,'Clean data'!$B$2:$B$37,A7),"")</f>
        <v>1</v>
      </c>
      <c r="L7" s="14" t="n">
        <f aca="false" t="array" ref="L7:L7">MEDIAN(IF(('Clean data'!$B$2:$B$37=A7)*ISNUMBER('Clean data'!$Y$2:$Y$37),'Clean data'!$Y$2:$Y$37))</f>
        <v>55</v>
      </c>
      <c r="M7" s="15" t="n">
        <f aca="false" t="array" ref="M7:M7">MEDIAN(IF(('Clean data'!$B$2:$B$37=A7)*ISNUMBER('Clean data'!$H$2:$H$37),'Clean data'!$H$2:$H$37))</f>
        <v>0.35</v>
      </c>
      <c r="N7" s="15" t="n">
        <f aca="false" t="array" ref="N7:N7">MEDIAN(IF(('Clean data'!$B$2:$B$37=A7)*ISNUMBER('Clean data'!$J$2:$J$37),'Clean data'!$J$2:$J$37))</f>
        <v>1</v>
      </c>
      <c r="O7" s="10" t="n">
        <f aca="false" t="array" ref="O7:O7">MEDIAN(IF(('Clean data'!$B$2:$B$37=A7)*ISNUMBER('Clean data'!$AA$2:$AA$37),'Clean data'!$AA$2:$AA$37))</f>
        <v>3</v>
      </c>
    </row>
    <row r="9" customFormat="false" ht="15" hidden="false" customHeight="false" outlineLevel="0" collapsed="false">
      <c r="A9" s="11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6"/>
    <col collapsed="false" customWidth="true" hidden="false" outlineLevel="0" max="5" min="5" style="0" width="22"/>
    <col collapsed="false" customWidth="true" hidden="false" outlineLevel="0" max="6" min="6" style="0" width="11"/>
    <col collapsed="false" customWidth="true" hidden="false" outlineLevel="0" max="7" min="7" style="0" width="26"/>
    <col collapsed="false" customWidth="true" hidden="false" outlineLevel="0" max="8" min="8" style="0" width="46"/>
  </cols>
  <sheetData>
    <row r="1" customFormat="false" ht="17.35" hidden="false" customHeight="false" outlineLevel="0" collapsed="false">
      <c r="A1" s="1" t="s">
        <v>149</v>
      </c>
    </row>
    <row r="3" customFormat="false" ht="42" hidden="false" customHeight="true" outlineLevel="0" collapsed="false">
      <c r="A3" s="4" t="s">
        <v>150</v>
      </c>
      <c r="B3" s="4" t="s">
        <v>151</v>
      </c>
      <c r="C3" s="4" t="s">
        <v>152</v>
      </c>
      <c r="D3" s="4" t="s">
        <v>90</v>
      </c>
      <c r="E3" s="4" t="s">
        <v>153</v>
      </c>
      <c r="F3" s="4" t="s">
        <v>154</v>
      </c>
      <c r="G3" s="4" t="s">
        <v>155</v>
      </c>
      <c r="H3" s="4" t="s">
        <v>156</v>
      </c>
    </row>
    <row r="4" customFormat="false" ht="17.15" hidden="false" customHeight="false" outlineLevel="0" collapsed="false">
      <c r="A4" s="16" t="s">
        <v>157</v>
      </c>
      <c r="B4" s="16" t="s">
        <v>158</v>
      </c>
      <c r="C4" s="16" t="s">
        <v>159</v>
      </c>
      <c r="D4" s="16" t="n">
        <v>31</v>
      </c>
      <c r="E4" s="16" t="s">
        <v>160</v>
      </c>
      <c r="F4" s="17" t="n">
        <v>2.52023391035744E-006</v>
      </c>
      <c r="G4" s="16" t="s">
        <v>161</v>
      </c>
      <c r="H4" s="16" t="s">
        <v>162</v>
      </c>
    </row>
    <row r="5" customFormat="false" ht="15" hidden="false" customHeight="false" outlineLevel="0" collapsed="false">
      <c r="A5" s="16" t="s">
        <v>163</v>
      </c>
      <c r="B5" s="16" t="s">
        <v>164</v>
      </c>
      <c r="C5" s="16" t="s">
        <v>165</v>
      </c>
      <c r="D5" s="16" t="n">
        <v>31</v>
      </c>
      <c r="E5" s="16"/>
      <c r="F5" s="17" t="n">
        <v>9.07815680624017E-014</v>
      </c>
      <c r="G5" s="16"/>
      <c r="H5" s="16"/>
    </row>
    <row r="6" customFormat="false" ht="17.15" hidden="false" customHeight="false" outlineLevel="0" collapsed="false">
      <c r="A6" s="16" t="s">
        <v>166</v>
      </c>
      <c r="B6" s="16" t="s">
        <v>167</v>
      </c>
      <c r="C6" s="16" t="s">
        <v>168</v>
      </c>
      <c r="D6" s="16" t="n">
        <v>26</v>
      </c>
      <c r="E6" s="16" t="s">
        <v>169</v>
      </c>
      <c r="F6" s="17" t="n">
        <v>7.62939453125E-006</v>
      </c>
      <c r="G6" s="16"/>
      <c r="H6" s="16" t="s">
        <v>170</v>
      </c>
    </row>
    <row r="7" customFormat="false" ht="15" hidden="false" customHeight="false" outlineLevel="0" collapsed="false">
      <c r="A7" s="16" t="s">
        <v>38</v>
      </c>
      <c r="B7" s="16" t="s">
        <v>171</v>
      </c>
      <c r="C7" s="16" t="s">
        <v>172</v>
      </c>
      <c r="D7" s="16" t="n">
        <v>31</v>
      </c>
      <c r="E7" s="16"/>
      <c r="F7" s="16"/>
      <c r="G7" s="16"/>
      <c r="H7" s="16" t="s">
        <v>173</v>
      </c>
    </row>
    <row r="8" customFormat="false" ht="15" hidden="false" customHeight="false" outlineLevel="0" collapsed="false">
      <c r="A8" s="16" t="s">
        <v>174</v>
      </c>
      <c r="B8" s="16" t="s">
        <v>175</v>
      </c>
      <c r="C8" s="16" t="s">
        <v>176</v>
      </c>
      <c r="D8" s="16" t="n">
        <v>31</v>
      </c>
      <c r="E8" s="16"/>
      <c r="F8" s="16"/>
      <c r="G8" s="16"/>
      <c r="H8" s="16" t="s">
        <v>177</v>
      </c>
    </row>
    <row r="9" customFormat="false" ht="17.15" hidden="false" customHeight="false" outlineLevel="0" collapsed="false">
      <c r="A9" s="16" t="s">
        <v>178</v>
      </c>
      <c r="B9" s="16" t="s">
        <v>158</v>
      </c>
      <c r="C9" s="16" t="s">
        <v>179</v>
      </c>
      <c r="D9" s="16" t="n">
        <v>31</v>
      </c>
      <c r="E9" s="16" t="s">
        <v>160</v>
      </c>
      <c r="F9" s="17" t="n">
        <v>8.34078889658192E-007</v>
      </c>
      <c r="G9" s="16" t="s">
        <v>180</v>
      </c>
      <c r="H9" s="16" t="s">
        <v>181</v>
      </c>
    </row>
    <row r="10" customFormat="false" ht="15" hidden="false" customHeight="false" outlineLevel="0" collapsed="false">
      <c r="A10" s="16" t="s">
        <v>40</v>
      </c>
      <c r="B10" s="16" t="s">
        <v>182</v>
      </c>
      <c r="C10" s="16" t="s">
        <v>183</v>
      </c>
      <c r="D10" s="16" t="n">
        <v>31</v>
      </c>
      <c r="E10" s="16"/>
      <c r="F10" s="16"/>
      <c r="G10" s="16"/>
      <c r="H10" s="16" t="s">
        <v>184</v>
      </c>
    </row>
    <row r="11" customFormat="false" ht="15" hidden="false" customHeight="false" outlineLevel="0" collapsed="false">
      <c r="A11" s="16" t="s">
        <v>185</v>
      </c>
      <c r="B11" s="16" t="s">
        <v>186</v>
      </c>
      <c r="C11" s="16" t="s">
        <v>187</v>
      </c>
      <c r="D11" s="16" t="n">
        <v>35</v>
      </c>
      <c r="E11" s="16" t="s">
        <v>160</v>
      </c>
      <c r="F11" s="17" t="n">
        <v>1.58301444059209E-007</v>
      </c>
      <c r="G11" s="16" t="s">
        <v>188</v>
      </c>
      <c r="H11" s="16" t="s">
        <v>189</v>
      </c>
    </row>
    <row r="12" customFormat="false" ht="15" hidden="false" customHeight="false" outlineLevel="0" collapsed="false">
      <c r="A12" s="16" t="s">
        <v>190</v>
      </c>
      <c r="B12" s="16" t="s">
        <v>186</v>
      </c>
      <c r="C12" s="16" t="s">
        <v>187</v>
      </c>
      <c r="D12" s="16" t="n">
        <v>32</v>
      </c>
      <c r="E12" s="16" t="s">
        <v>160</v>
      </c>
      <c r="F12" s="17" t="n">
        <v>6.45651730256306E-007</v>
      </c>
      <c r="G12" s="16" t="s">
        <v>188</v>
      </c>
      <c r="H12" s="16" t="s">
        <v>191</v>
      </c>
    </row>
    <row r="13" customFormat="false" ht="15" hidden="false" customHeight="false" outlineLevel="0" collapsed="false">
      <c r="A13" s="16" t="s">
        <v>192</v>
      </c>
      <c r="B13" s="16" t="s">
        <v>186</v>
      </c>
      <c r="C13" s="16" t="s">
        <v>187</v>
      </c>
      <c r="D13" s="16" t="n">
        <v>36</v>
      </c>
      <c r="E13" s="16" t="s">
        <v>193</v>
      </c>
      <c r="F13" s="18" t="n">
        <v>0.00183809969809676</v>
      </c>
      <c r="G13" s="16" t="s">
        <v>194</v>
      </c>
      <c r="H13" s="16" t="s">
        <v>195</v>
      </c>
    </row>
    <row r="14" customFormat="false" ht="15" hidden="false" customHeight="false" outlineLevel="0" collapsed="false">
      <c r="A14" s="16" t="s">
        <v>196</v>
      </c>
      <c r="B14" s="16" t="s">
        <v>186</v>
      </c>
      <c r="C14" s="16" t="s">
        <v>187</v>
      </c>
      <c r="D14" s="16" t="n">
        <v>34</v>
      </c>
      <c r="E14" s="16" t="s">
        <v>197</v>
      </c>
      <c r="F14" s="17" t="n">
        <v>3.4729843470118E-007</v>
      </c>
      <c r="G14" s="16" t="s">
        <v>198</v>
      </c>
      <c r="H14" s="16" t="s">
        <v>199</v>
      </c>
    </row>
    <row r="15" customFormat="false" ht="15" hidden="false" customHeight="false" outlineLevel="0" collapsed="false">
      <c r="A15" s="16" t="s">
        <v>200</v>
      </c>
      <c r="B15" s="16" t="s">
        <v>186</v>
      </c>
      <c r="C15" s="16" t="s">
        <v>187</v>
      </c>
      <c r="D15" s="16" t="n">
        <v>28</v>
      </c>
      <c r="E15" s="16" t="s">
        <v>201</v>
      </c>
      <c r="F15" s="17" t="n">
        <v>4.55301747765696E-006</v>
      </c>
      <c r="G15" s="16" t="s">
        <v>198</v>
      </c>
      <c r="H15" s="16" t="s">
        <v>202</v>
      </c>
    </row>
    <row r="16" customFormat="false" ht="15" hidden="false" customHeight="false" outlineLevel="0" collapsed="false">
      <c r="A16" s="16" t="s">
        <v>203</v>
      </c>
      <c r="B16" s="16" t="s">
        <v>186</v>
      </c>
      <c r="C16" s="16" t="s">
        <v>187</v>
      </c>
      <c r="D16" s="16" t="n">
        <v>26</v>
      </c>
      <c r="E16" s="16" t="s">
        <v>204</v>
      </c>
      <c r="F16" s="17" t="n">
        <v>8.19414432220718E-005</v>
      </c>
      <c r="G16" s="16" t="s">
        <v>205</v>
      </c>
      <c r="H16" s="16" t="s">
        <v>206</v>
      </c>
    </row>
    <row r="17" customFormat="false" ht="15" hidden="false" customHeight="false" outlineLevel="0" collapsed="false">
      <c r="A17" s="16" t="s">
        <v>207</v>
      </c>
      <c r="B17" s="16" t="s">
        <v>186</v>
      </c>
      <c r="C17" s="16" t="s">
        <v>187</v>
      </c>
      <c r="D17" s="16" t="n">
        <v>24</v>
      </c>
      <c r="E17" s="16" t="s">
        <v>208</v>
      </c>
      <c r="F17" s="18" t="n">
        <v>0.0130283225107931</v>
      </c>
      <c r="G17" s="16" t="s">
        <v>209</v>
      </c>
      <c r="H17" s="16" t="s">
        <v>210</v>
      </c>
    </row>
    <row r="18" customFormat="false" ht="15" hidden="false" customHeight="false" outlineLevel="0" collapsed="false">
      <c r="A18" s="16" t="s">
        <v>211</v>
      </c>
      <c r="B18" s="16" t="s">
        <v>186</v>
      </c>
      <c r="C18" s="16" t="s">
        <v>187</v>
      </c>
      <c r="D18" s="16" t="n">
        <v>31</v>
      </c>
      <c r="E18" s="16" t="s">
        <v>212</v>
      </c>
      <c r="F18" s="17" t="n">
        <v>3.29890351085448E-006</v>
      </c>
      <c r="G18" s="16" t="s">
        <v>213</v>
      </c>
      <c r="H18" s="16" t="s">
        <v>214</v>
      </c>
    </row>
    <row r="19" customFormat="false" ht="15" hidden="false" customHeight="false" outlineLevel="0" collapsed="false">
      <c r="A19" s="16" t="s">
        <v>215</v>
      </c>
      <c r="B19" s="16" t="s">
        <v>216</v>
      </c>
      <c r="C19" s="16" t="s">
        <v>217</v>
      </c>
      <c r="D19" s="16" t="n">
        <v>18</v>
      </c>
      <c r="E19" s="16" t="s">
        <v>218</v>
      </c>
      <c r="F19" s="17" t="n">
        <v>4.22929150381011E-008</v>
      </c>
      <c r="G19" s="16" t="s">
        <v>219</v>
      </c>
      <c r="H19" s="16"/>
    </row>
    <row r="20" customFormat="false" ht="15" hidden="false" customHeight="false" outlineLevel="0" collapsed="false">
      <c r="A20" s="16" t="s">
        <v>220</v>
      </c>
      <c r="B20" s="16" t="s">
        <v>221</v>
      </c>
      <c r="C20" s="16"/>
      <c r="D20" s="16" t="n">
        <v>28</v>
      </c>
      <c r="E20" s="16" t="s">
        <v>222</v>
      </c>
      <c r="F20" s="18" t="n">
        <v>0.392846803795382</v>
      </c>
      <c r="G20" s="16" t="s">
        <v>223</v>
      </c>
      <c r="H20" s="16" t="s">
        <v>224</v>
      </c>
    </row>
    <row r="21" customFormat="false" ht="15" hidden="false" customHeight="false" outlineLevel="0" collapsed="false">
      <c r="A21" s="16" t="s">
        <v>225</v>
      </c>
      <c r="B21" s="16" t="s">
        <v>221</v>
      </c>
      <c r="C21" s="16"/>
      <c r="D21" s="16" t="n">
        <v>26</v>
      </c>
      <c r="E21" s="16" t="s">
        <v>226</v>
      </c>
      <c r="F21" s="17" t="n">
        <v>0.00098063916335129</v>
      </c>
      <c r="G21" s="16" t="s">
        <v>205</v>
      </c>
      <c r="H21" s="16" t="s">
        <v>224</v>
      </c>
    </row>
    <row r="22" customFormat="false" ht="15" hidden="false" customHeight="false" outlineLevel="0" collapsed="false">
      <c r="A22" s="16" t="s">
        <v>227</v>
      </c>
      <c r="B22" s="16" t="s">
        <v>221</v>
      </c>
      <c r="C22" s="16"/>
      <c r="D22" s="16" t="n">
        <v>24</v>
      </c>
      <c r="E22" s="16" t="s">
        <v>160</v>
      </c>
      <c r="F22" s="17" t="n">
        <v>0.000270541368573055</v>
      </c>
      <c r="G22" s="16" t="s">
        <v>188</v>
      </c>
      <c r="H22" s="16" t="s">
        <v>224</v>
      </c>
    </row>
    <row r="23" customFormat="false" ht="15" hidden="false" customHeight="false" outlineLevel="0" collapsed="false">
      <c r="A23" s="16" t="s">
        <v>228</v>
      </c>
      <c r="B23" s="16" t="s">
        <v>221</v>
      </c>
      <c r="C23" s="16"/>
      <c r="D23" s="16" t="n">
        <v>23</v>
      </c>
      <c r="E23" s="16" t="s">
        <v>229</v>
      </c>
      <c r="F23" s="18" t="n">
        <v>0.00215483829003001</v>
      </c>
      <c r="G23" s="16" t="s">
        <v>230</v>
      </c>
      <c r="H23" s="16" t="s">
        <v>224</v>
      </c>
    </row>
    <row r="24" customFormat="false" ht="15" hidden="false" customHeight="false" outlineLevel="0" collapsed="false">
      <c r="A24" s="16" t="s">
        <v>231</v>
      </c>
      <c r="B24" s="16" t="s">
        <v>221</v>
      </c>
      <c r="C24" s="16"/>
      <c r="D24" s="16" t="n">
        <v>21</v>
      </c>
      <c r="E24" s="16" t="s">
        <v>160</v>
      </c>
      <c r="F24" s="17" t="n">
        <v>0.00098063916335129</v>
      </c>
      <c r="G24" s="16" t="s">
        <v>188</v>
      </c>
      <c r="H24" s="16" t="s">
        <v>224</v>
      </c>
    </row>
    <row r="25" customFormat="false" ht="15" hidden="false" customHeight="false" outlineLevel="0" collapsed="false">
      <c r="A25" s="16" t="s">
        <v>232</v>
      </c>
      <c r="B25" s="16" t="s">
        <v>221</v>
      </c>
      <c r="C25" s="16"/>
      <c r="D25" s="16" t="n">
        <v>21</v>
      </c>
      <c r="E25" s="16" t="s">
        <v>233</v>
      </c>
      <c r="F25" s="18" t="n">
        <v>0.392846803795382</v>
      </c>
      <c r="G25" s="16" t="s">
        <v>223</v>
      </c>
      <c r="H25" s="16" t="s">
        <v>224</v>
      </c>
    </row>
    <row r="26" customFormat="false" ht="15" hidden="false" customHeight="false" outlineLevel="0" collapsed="false">
      <c r="A26" s="16" t="s">
        <v>234</v>
      </c>
      <c r="B26" s="16" t="s">
        <v>235</v>
      </c>
      <c r="C26" s="16" t="s">
        <v>236</v>
      </c>
      <c r="D26" s="16" t="n">
        <v>31</v>
      </c>
      <c r="E26" s="16" t="s">
        <v>237</v>
      </c>
      <c r="F26" s="16"/>
      <c r="G26" s="16"/>
      <c r="H26" s="16" t="s">
        <v>238</v>
      </c>
    </row>
    <row r="27" customFormat="false" ht="15" hidden="false" customHeight="false" outlineLevel="0" collapsed="false">
      <c r="A27" s="16" t="s">
        <v>239</v>
      </c>
      <c r="B27" s="16" t="s">
        <v>235</v>
      </c>
      <c r="C27" s="16" t="s">
        <v>236</v>
      </c>
      <c r="D27" s="16" t="n">
        <v>27</v>
      </c>
      <c r="E27" s="16" t="s">
        <v>240</v>
      </c>
      <c r="F27" s="16"/>
      <c r="G27" s="16"/>
      <c r="H27" s="16" t="s">
        <v>241</v>
      </c>
    </row>
    <row r="28" customFormat="false" ht="15" hidden="false" customHeight="false" outlineLevel="0" collapsed="false">
      <c r="A28" s="16" t="s">
        <v>242</v>
      </c>
      <c r="B28" s="16" t="s">
        <v>235</v>
      </c>
      <c r="C28" s="16" t="s">
        <v>236</v>
      </c>
      <c r="D28" s="16" t="n">
        <v>31</v>
      </c>
      <c r="E28" s="16" t="s">
        <v>243</v>
      </c>
      <c r="F28" s="16"/>
      <c r="G28" s="16"/>
      <c r="H28" s="16" t="s">
        <v>244</v>
      </c>
    </row>
    <row r="29" customFormat="false" ht="15" hidden="false" customHeight="false" outlineLevel="0" collapsed="false">
      <c r="A29" s="16" t="s">
        <v>130</v>
      </c>
      <c r="B29" s="16" t="s">
        <v>245</v>
      </c>
      <c r="C29" s="16"/>
      <c r="D29" s="16" t="n">
        <v>33</v>
      </c>
      <c r="E29" s="16"/>
      <c r="F29" s="16"/>
      <c r="G29" s="16"/>
      <c r="H29" s="16" t="s">
        <v>246</v>
      </c>
    </row>
    <row r="30" customFormat="false" ht="15" hidden="false" customHeight="false" outlineLevel="0" collapsed="false">
      <c r="A30" s="16" t="s">
        <v>247</v>
      </c>
      <c r="B30" s="16" t="s">
        <v>248</v>
      </c>
      <c r="C30" s="16" t="s">
        <v>249</v>
      </c>
      <c r="D30" s="16" t="n">
        <v>31</v>
      </c>
      <c r="E30" s="16" t="s">
        <v>250</v>
      </c>
      <c r="F30" s="18" t="n">
        <v>0.00276751834413579</v>
      </c>
      <c r="G30" s="16" t="s">
        <v>251</v>
      </c>
      <c r="H30" s="16" t="s">
        <v>252</v>
      </c>
    </row>
    <row r="31" customFormat="false" ht="15" hidden="false" customHeight="false" outlineLevel="0" collapsed="false">
      <c r="A31" s="16" t="s">
        <v>253</v>
      </c>
      <c r="B31" s="16" t="s">
        <v>254</v>
      </c>
      <c r="C31" s="16" t="s">
        <v>255</v>
      </c>
      <c r="D31" s="16" t="n">
        <v>31</v>
      </c>
      <c r="E31" s="16" t="s">
        <v>256</v>
      </c>
      <c r="F31" s="17" t="n">
        <v>0.000320922139175599</v>
      </c>
      <c r="G31" s="16"/>
      <c r="H31" s="16" t="s">
        <v>257</v>
      </c>
    </row>
    <row r="32" customFormat="false" ht="15" hidden="false" customHeight="false" outlineLevel="0" collapsed="false">
      <c r="A32" s="16" t="s">
        <v>258</v>
      </c>
      <c r="B32" s="16" t="s">
        <v>254</v>
      </c>
      <c r="C32" s="16" t="s">
        <v>259</v>
      </c>
      <c r="D32" s="16" t="n">
        <v>30</v>
      </c>
      <c r="E32" s="16" t="s">
        <v>260</v>
      </c>
      <c r="F32" s="18" t="n">
        <v>0.00156140340552155</v>
      </c>
      <c r="G32" s="16"/>
      <c r="H32" s="16" t="s">
        <v>261</v>
      </c>
    </row>
    <row r="33" customFormat="false" ht="15" hidden="false" customHeight="false" outlineLevel="0" collapsed="false">
      <c r="A33" s="16" t="s">
        <v>262</v>
      </c>
      <c r="B33" s="16" t="s">
        <v>263</v>
      </c>
      <c r="C33" s="16" t="s">
        <v>264</v>
      </c>
      <c r="D33" s="16" t="n">
        <v>26</v>
      </c>
      <c r="E33" s="16" t="s">
        <v>265</v>
      </c>
      <c r="F33" s="18" t="n">
        <v>0.567138796717832</v>
      </c>
      <c r="G33" s="16" t="s">
        <v>266</v>
      </c>
      <c r="H33" s="16" t="s">
        <v>267</v>
      </c>
    </row>
    <row r="34" customFormat="false" ht="15" hidden="false" customHeight="false" outlineLevel="0" collapsed="false">
      <c r="A34" s="16" t="s">
        <v>268</v>
      </c>
      <c r="B34" s="16" t="s">
        <v>248</v>
      </c>
      <c r="C34" s="16" t="s">
        <v>249</v>
      </c>
      <c r="D34" s="16" t="n">
        <v>31</v>
      </c>
      <c r="E34" s="16" t="s">
        <v>269</v>
      </c>
      <c r="F34" s="18" t="n">
        <v>0.331010845308125</v>
      </c>
      <c r="G34" s="16" t="s">
        <v>270</v>
      </c>
      <c r="H34" s="16" t="s">
        <v>267</v>
      </c>
    </row>
    <row r="35" customFormat="false" ht="15" hidden="false" customHeight="false" outlineLevel="0" collapsed="false">
      <c r="A35" s="16" t="s">
        <v>271</v>
      </c>
      <c r="B35" s="16" t="s">
        <v>254</v>
      </c>
      <c r="C35" s="16" t="s">
        <v>255</v>
      </c>
      <c r="D35" s="16" t="n">
        <v>31</v>
      </c>
      <c r="E35" s="16" t="s">
        <v>272</v>
      </c>
      <c r="F35" s="18" t="n">
        <v>0.08652466350428</v>
      </c>
      <c r="G35" s="16"/>
      <c r="H35" s="16" t="s">
        <v>267</v>
      </c>
    </row>
    <row r="36" customFormat="false" ht="15" hidden="false" customHeight="false" outlineLevel="0" collapsed="false">
      <c r="A36" s="16" t="s">
        <v>273</v>
      </c>
      <c r="B36" s="16" t="s">
        <v>254</v>
      </c>
      <c r="C36" s="16" t="s">
        <v>259</v>
      </c>
      <c r="D36" s="16" t="n">
        <v>30</v>
      </c>
      <c r="E36" s="16" t="s">
        <v>274</v>
      </c>
      <c r="F36" s="18" t="n">
        <v>0.087939815138918</v>
      </c>
      <c r="G36" s="16"/>
      <c r="H36" s="16" t="s">
        <v>267</v>
      </c>
    </row>
    <row r="37" customFormat="false" ht="15" hidden="false" customHeight="false" outlineLevel="0" collapsed="false">
      <c r="A37" s="16" t="s">
        <v>275</v>
      </c>
      <c r="B37" s="16" t="s">
        <v>263</v>
      </c>
      <c r="C37" s="16" t="s">
        <v>264</v>
      </c>
      <c r="D37" s="16" t="n">
        <v>23</v>
      </c>
      <c r="E37" s="16" t="s">
        <v>276</v>
      </c>
      <c r="F37" s="18" t="n">
        <v>0.123174746489331</v>
      </c>
      <c r="G37" s="16" t="s">
        <v>277</v>
      </c>
      <c r="H37" s="16" t="s">
        <v>267</v>
      </c>
    </row>
    <row r="38" customFormat="false" ht="15" hidden="false" customHeight="false" outlineLevel="0" collapsed="false">
      <c r="A38" s="16" t="s">
        <v>278</v>
      </c>
      <c r="B38" s="16" t="s">
        <v>248</v>
      </c>
      <c r="C38" s="16" t="s">
        <v>249</v>
      </c>
      <c r="D38" s="16" t="n">
        <v>35</v>
      </c>
      <c r="E38" s="16" t="s">
        <v>279</v>
      </c>
      <c r="F38" s="18" t="n">
        <v>0.594598948002653</v>
      </c>
      <c r="G38" s="16" t="s">
        <v>280</v>
      </c>
      <c r="H38" s="16" t="s">
        <v>267</v>
      </c>
    </row>
    <row r="39" customFormat="false" ht="15" hidden="false" customHeight="false" outlineLevel="0" collapsed="false">
      <c r="A39" s="16" t="s">
        <v>281</v>
      </c>
      <c r="B39" s="16" t="s">
        <v>254</v>
      </c>
      <c r="C39" s="16" t="s">
        <v>255</v>
      </c>
      <c r="D39" s="16" t="n">
        <v>35</v>
      </c>
      <c r="E39" s="16" t="s">
        <v>282</v>
      </c>
      <c r="F39" s="18" t="n">
        <v>0.409667964241272</v>
      </c>
      <c r="G39" s="16"/>
      <c r="H39" s="16" t="s">
        <v>267</v>
      </c>
    </row>
    <row r="40" customFormat="false" ht="15" hidden="false" customHeight="false" outlineLevel="0" collapsed="false">
      <c r="A40" s="16" t="s">
        <v>283</v>
      </c>
      <c r="B40" s="16" t="s">
        <v>254</v>
      </c>
      <c r="C40" s="16" t="s">
        <v>259</v>
      </c>
      <c r="D40" s="16" t="n">
        <v>34</v>
      </c>
      <c r="E40" s="16" t="s">
        <v>284</v>
      </c>
      <c r="F40" s="18" t="n">
        <v>0.628196394592988</v>
      </c>
      <c r="G40" s="16"/>
      <c r="H40" s="16" t="s">
        <v>267</v>
      </c>
    </row>
    <row r="41" customFormat="false" ht="15" hidden="false" customHeight="false" outlineLevel="0" collapsed="false">
      <c r="A41" s="16" t="s">
        <v>285</v>
      </c>
      <c r="B41" s="16" t="s">
        <v>263</v>
      </c>
      <c r="C41" s="16" t="s">
        <v>264</v>
      </c>
      <c r="D41" s="16" t="n">
        <v>26</v>
      </c>
      <c r="E41" s="16" t="s">
        <v>286</v>
      </c>
      <c r="F41" s="18" t="n">
        <v>0.59579468852689</v>
      </c>
      <c r="G41" s="16" t="s">
        <v>287</v>
      </c>
      <c r="H41" s="16" t="s">
        <v>267</v>
      </c>
    </row>
    <row r="42" customFormat="false" ht="15" hidden="false" customHeight="false" outlineLevel="0" collapsed="false">
      <c r="A42" s="16" t="s">
        <v>288</v>
      </c>
      <c r="B42" s="16" t="s">
        <v>248</v>
      </c>
      <c r="C42" s="16" t="s">
        <v>249</v>
      </c>
      <c r="D42" s="16" t="n">
        <v>36</v>
      </c>
      <c r="E42" s="16" t="s">
        <v>289</v>
      </c>
      <c r="F42" s="18" t="n">
        <v>0.157005992142717</v>
      </c>
      <c r="G42" s="16" t="s">
        <v>290</v>
      </c>
      <c r="H42" s="16" t="s">
        <v>267</v>
      </c>
    </row>
    <row r="43" customFormat="false" ht="15" hidden="false" customHeight="false" outlineLevel="0" collapsed="false">
      <c r="A43" s="16" t="s">
        <v>291</v>
      </c>
      <c r="B43" s="16" t="s">
        <v>254</v>
      </c>
      <c r="C43" s="16" t="s">
        <v>255</v>
      </c>
      <c r="D43" s="16" t="n">
        <v>36</v>
      </c>
      <c r="E43" s="16" t="s">
        <v>292</v>
      </c>
      <c r="F43" s="18" t="n">
        <v>0.0255469590435761</v>
      </c>
      <c r="G43" s="16"/>
      <c r="H43" s="16" t="s">
        <v>293</v>
      </c>
    </row>
    <row r="44" customFormat="false" ht="15" hidden="false" customHeight="false" outlineLevel="0" collapsed="false">
      <c r="A44" s="16" t="s">
        <v>294</v>
      </c>
      <c r="B44" s="16" t="s">
        <v>254</v>
      </c>
      <c r="C44" s="16" t="s">
        <v>259</v>
      </c>
      <c r="D44" s="16" t="n">
        <v>35</v>
      </c>
      <c r="E44" s="16" t="s">
        <v>295</v>
      </c>
      <c r="F44" s="18" t="n">
        <v>0.0250935790180267</v>
      </c>
      <c r="G44" s="16"/>
      <c r="H44" s="16" t="s">
        <v>293</v>
      </c>
    </row>
    <row r="45" customFormat="false" ht="15" hidden="false" customHeight="false" outlineLevel="0" collapsed="false">
      <c r="A45" s="16" t="s">
        <v>296</v>
      </c>
      <c r="B45" s="16" t="s">
        <v>263</v>
      </c>
      <c r="C45" s="16" t="s">
        <v>264</v>
      </c>
      <c r="D45" s="16" t="n">
        <v>27</v>
      </c>
      <c r="E45" s="16" t="s">
        <v>297</v>
      </c>
      <c r="F45" s="18" t="n">
        <v>0.0322113366822312</v>
      </c>
      <c r="G45" s="16" t="s">
        <v>298</v>
      </c>
      <c r="H45" s="16" t="s">
        <v>299</v>
      </c>
    </row>
    <row r="46" customFormat="false" ht="15" hidden="false" customHeight="false" outlineLevel="0" collapsed="false">
      <c r="A46" s="16" t="s">
        <v>300</v>
      </c>
      <c r="B46" s="16" t="s">
        <v>248</v>
      </c>
      <c r="C46" s="16" t="s">
        <v>249</v>
      </c>
      <c r="D46" s="16" t="n">
        <v>31</v>
      </c>
      <c r="E46" s="16" t="s">
        <v>301</v>
      </c>
      <c r="F46" s="18" t="n">
        <v>0.076041573790138</v>
      </c>
      <c r="G46" s="16" t="s">
        <v>302</v>
      </c>
      <c r="H46" s="16" t="s">
        <v>267</v>
      </c>
    </row>
    <row r="47" customFormat="false" ht="15" hidden="false" customHeight="false" outlineLevel="0" collapsed="false">
      <c r="A47" s="16" t="s">
        <v>303</v>
      </c>
      <c r="B47" s="16" t="s">
        <v>254</v>
      </c>
      <c r="C47" s="16" t="s">
        <v>255</v>
      </c>
      <c r="D47" s="16" t="n">
        <v>31</v>
      </c>
      <c r="E47" s="16" t="s">
        <v>304</v>
      </c>
      <c r="F47" s="18" t="n">
        <v>0.0142533669636188</v>
      </c>
      <c r="G47" s="16"/>
      <c r="H47" s="16" t="s">
        <v>305</v>
      </c>
    </row>
    <row r="48" customFormat="false" ht="15" hidden="false" customHeight="false" outlineLevel="0" collapsed="false">
      <c r="A48" s="16" t="s">
        <v>306</v>
      </c>
      <c r="B48" s="16" t="s">
        <v>254</v>
      </c>
      <c r="C48" s="16" t="s">
        <v>259</v>
      </c>
      <c r="D48" s="16" t="n">
        <v>30</v>
      </c>
      <c r="E48" s="16" t="s">
        <v>307</v>
      </c>
      <c r="F48" s="18" t="n">
        <v>0.0230335592866651</v>
      </c>
      <c r="G48" s="16"/>
      <c r="H48" s="16" t="s">
        <v>308</v>
      </c>
    </row>
    <row r="49" customFormat="false" ht="15" hidden="false" customHeight="false" outlineLevel="0" collapsed="false">
      <c r="A49" s="16" t="s">
        <v>309</v>
      </c>
      <c r="B49" s="16" t="s">
        <v>263</v>
      </c>
      <c r="C49" s="16" t="s">
        <v>264</v>
      </c>
      <c r="D49" s="16" t="n">
        <v>24</v>
      </c>
      <c r="E49" s="16" t="s">
        <v>310</v>
      </c>
      <c r="F49" s="18" t="n">
        <v>0.277230844988234</v>
      </c>
      <c r="G49" s="16" t="s">
        <v>311</v>
      </c>
      <c r="H49" s="16" t="s">
        <v>267</v>
      </c>
    </row>
    <row r="50" customFormat="false" ht="15" hidden="false" customHeight="false" outlineLevel="0" collapsed="false">
      <c r="A50" s="16" t="s">
        <v>312</v>
      </c>
      <c r="B50" s="16" t="s">
        <v>248</v>
      </c>
      <c r="C50" s="16" t="s">
        <v>249</v>
      </c>
      <c r="D50" s="16" t="n">
        <v>33</v>
      </c>
      <c r="E50" s="16" t="s">
        <v>313</v>
      </c>
      <c r="F50" s="18" t="n">
        <v>0.0990530600513691</v>
      </c>
      <c r="G50" s="16" t="s">
        <v>314</v>
      </c>
      <c r="H50" s="16" t="s">
        <v>267</v>
      </c>
    </row>
    <row r="51" customFormat="false" ht="15" hidden="false" customHeight="false" outlineLevel="0" collapsed="false">
      <c r="A51" s="16" t="s">
        <v>315</v>
      </c>
      <c r="B51" s="16" t="s">
        <v>254</v>
      </c>
      <c r="C51" s="16" t="s">
        <v>255</v>
      </c>
      <c r="D51" s="16" t="n">
        <v>33</v>
      </c>
      <c r="E51" s="16" t="s">
        <v>316</v>
      </c>
      <c r="F51" s="18" t="n">
        <v>0.310005730802838</v>
      </c>
      <c r="G51" s="16"/>
      <c r="H51" s="16" t="s">
        <v>267</v>
      </c>
    </row>
    <row r="52" customFormat="false" ht="15" hidden="false" customHeight="false" outlineLevel="0" collapsed="false">
      <c r="A52" s="16" t="s">
        <v>317</v>
      </c>
      <c r="B52" s="16" t="s">
        <v>254</v>
      </c>
      <c r="C52" s="16" t="s">
        <v>259</v>
      </c>
      <c r="D52" s="16" t="n">
        <v>32</v>
      </c>
      <c r="E52" s="16" t="s">
        <v>318</v>
      </c>
      <c r="F52" s="18" t="n">
        <v>0.305389809512587</v>
      </c>
      <c r="G52" s="16"/>
      <c r="H52" s="16" t="s">
        <v>267</v>
      </c>
    </row>
    <row r="53" customFormat="false" ht="15" hidden="false" customHeight="false" outlineLevel="0" collapsed="false">
      <c r="A53" s="16" t="s">
        <v>319</v>
      </c>
      <c r="B53" s="16" t="s">
        <v>263</v>
      </c>
      <c r="C53" s="16" t="s">
        <v>264</v>
      </c>
      <c r="D53" s="16" t="n">
        <v>24</v>
      </c>
      <c r="E53" s="16" t="s">
        <v>320</v>
      </c>
      <c r="F53" s="18" t="n">
        <v>0.498533872711582</v>
      </c>
      <c r="G53" s="16" t="s">
        <v>321</v>
      </c>
      <c r="H53" s="16" t="s">
        <v>267</v>
      </c>
    </row>
    <row r="54" customFormat="false" ht="15" hidden="false" customHeight="false" outlineLevel="0" collapsed="false">
      <c r="A54" s="16" t="s">
        <v>322</v>
      </c>
      <c r="B54" s="16" t="s">
        <v>254</v>
      </c>
      <c r="C54" s="16" t="s">
        <v>259</v>
      </c>
      <c r="D54" s="16" t="n">
        <v>29</v>
      </c>
      <c r="E54" s="16" t="s">
        <v>323</v>
      </c>
      <c r="F54" s="18" t="n">
        <v>0.570628973154956</v>
      </c>
      <c r="G54" s="16"/>
      <c r="H54" s="16" t="s">
        <v>324</v>
      </c>
    </row>
    <row r="55" customFormat="false" ht="15" hidden="false" customHeight="false" outlineLevel="0" collapsed="false">
      <c r="A55" s="16" t="s">
        <v>325</v>
      </c>
      <c r="B55" s="16" t="s">
        <v>254</v>
      </c>
      <c r="C55" s="16" t="s">
        <v>259</v>
      </c>
      <c r="D55" s="16" t="n">
        <v>32</v>
      </c>
      <c r="E55" s="16" t="s">
        <v>326</v>
      </c>
      <c r="F55" s="18" t="n">
        <v>0.0463863478500118</v>
      </c>
      <c r="G55" s="16"/>
      <c r="H55" s="16" t="s">
        <v>327</v>
      </c>
    </row>
    <row r="56" customFormat="false" ht="15" hidden="false" customHeight="false" outlineLevel="0" collapsed="false">
      <c r="A56" s="16" t="s">
        <v>328</v>
      </c>
      <c r="B56" s="16" t="s">
        <v>254</v>
      </c>
      <c r="C56" s="16" t="s">
        <v>259</v>
      </c>
      <c r="D56" s="16" t="n">
        <v>33</v>
      </c>
      <c r="E56" s="16" t="s">
        <v>329</v>
      </c>
      <c r="F56" s="18" t="n">
        <v>0.410662062876259</v>
      </c>
      <c r="G56" s="16"/>
      <c r="H56" s="16" t="s">
        <v>324</v>
      </c>
    </row>
    <row r="57" customFormat="false" ht="15" hidden="false" customHeight="false" outlineLevel="0" collapsed="false">
      <c r="A57" s="16" t="s">
        <v>330</v>
      </c>
      <c r="B57" s="16" t="s">
        <v>254</v>
      </c>
      <c r="C57" s="16" t="s">
        <v>259</v>
      </c>
      <c r="D57" s="16" t="n">
        <v>29</v>
      </c>
      <c r="E57" s="16" t="s">
        <v>331</v>
      </c>
      <c r="F57" s="18" t="n">
        <v>0.176556687061998</v>
      </c>
      <c r="G57" s="16"/>
      <c r="H57" s="16" t="s">
        <v>332</v>
      </c>
    </row>
    <row r="58" customFormat="false" ht="15" hidden="false" customHeight="false" outlineLevel="0" collapsed="false">
      <c r="A58" s="16" t="s">
        <v>333</v>
      </c>
      <c r="B58" s="16" t="s">
        <v>254</v>
      </c>
      <c r="C58" s="16" t="s">
        <v>259</v>
      </c>
      <c r="D58" s="16" t="n">
        <v>35</v>
      </c>
      <c r="E58" s="16" t="s">
        <v>334</v>
      </c>
      <c r="F58" s="18" t="n">
        <v>0.552725239852754</v>
      </c>
      <c r="G58" s="16"/>
      <c r="H58" s="16" t="s">
        <v>324</v>
      </c>
    </row>
    <row r="61" customFormat="false" ht="15" hidden="false" customHeight="false" outlineLevel="0" collapsed="false">
      <c r="A61" s="3" t="s">
        <v>335</v>
      </c>
    </row>
    <row r="62" customFormat="false" ht="42" hidden="false" customHeight="true" outlineLevel="0" collapsed="false">
      <c r="A62" s="4" t="s">
        <v>336</v>
      </c>
      <c r="B62" s="4" t="s">
        <v>337</v>
      </c>
      <c r="C62" s="4" t="s">
        <v>338</v>
      </c>
    </row>
    <row r="63" customFormat="false" ht="15" hidden="false" customHeight="false" outlineLevel="0" collapsed="false">
      <c r="A63" s="2" t="s">
        <v>37</v>
      </c>
      <c r="B63" s="2" t="s">
        <v>339</v>
      </c>
      <c r="C63" s="2" t="s">
        <v>340</v>
      </c>
    </row>
    <row r="64" customFormat="false" ht="15" hidden="false" customHeight="false" outlineLevel="0" collapsed="false">
      <c r="A64" s="2" t="s">
        <v>341</v>
      </c>
      <c r="B64" s="2" t="s">
        <v>342</v>
      </c>
      <c r="C64" s="2" t="s">
        <v>343</v>
      </c>
    </row>
    <row r="65" customFormat="false" ht="15" hidden="false" customHeight="false" outlineLevel="0" collapsed="false">
      <c r="A65" s="2" t="s">
        <v>39</v>
      </c>
      <c r="B65" s="2" t="s">
        <v>344</v>
      </c>
      <c r="C65" s="2" t="s">
        <v>345</v>
      </c>
    </row>
    <row r="66" customFormat="false" ht="15" hidden="false" customHeight="false" outlineLevel="0" collapsed="false">
      <c r="A66" s="2" t="s">
        <v>234</v>
      </c>
      <c r="B66" s="2" t="s">
        <v>346</v>
      </c>
      <c r="C66" s="2" t="s">
        <v>347</v>
      </c>
    </row>
    <row r="67" customFormat="false" ht="15" hidden="false" customHeight="false" outlineLevel="0" collapsed="false">
      <c r="A67" s="2" t="s">
        <v>348</v>
      </c>
      <c r="B67" s="2" t="s">
        <v>349</v>
      </c>
      <c r="C67" s="2" t="s">
        <v>350</v>
      </c>
    </row>
    <row r="68" customFormat="false" ht="15" hidden="false" customHeight="false" outlineLevel="0" collapsed="false">
      <c r="A68" s="2" t="s">
        <v>351</v>
      </c>
      <c r="B68" s="2" t="s">
        <v>352</v>
      </c>
      <c r="C68" s="2" t="s">
        <v>353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354</v>
      </c>
    </row>
    <row r="3" customFormat="false" ht="42" hidden="false" customHeight="true" outlineLevel="0" collapsed="false">
      <c r="A3" s="4" t="s">
        <v>355</v>
      </c>
      <c r="B3" s="4" t="s">
        <v>356</v>
      </c>
      <c r="C3" s="4" t="s">
        <v>357</v>
      </c>
    </row>
    <row r="4" customFormat="false" ht="15" hidden="false" customHeight="false" outlineLevel="0" collapsed="false">
      <c r="A4" s="19" t="s">
        <v>358</v>
      </c>
      <c r="B4" s="19" t="s">
        <v>359</v>
      </c>
      <c r="C4" s="19" t="s">
        <v>360</v>
      </c>
    </row>
    <row r="5" customFormat="false" ht="26.85" hidden="false" customHeight="false" outlineLevel="0" collapsed="false">
      <c r="A5" s="19" t="s">
        <v>361</v>
      </c>
      <c r="B5" s="19" t="s">
        <v>362</v>
      </c>
      <c r="C5" s="19" t="s">
        <v>363</v>
      </c>
    </row>
    <row r="6" customFormat="false" ht="15" hidden="false" customHeight="false" outlineLevel="0" collapsed="false">
      <c r="A6" s="19" t="s">
        <v>364</v>
      </c>
      <c r="B6" s="19" t="s">
        <v>365</v>
      </c>
      <c r="C6" s="19" t="s">
        <v>366</v>
      </c>
    </row>
    <row r="7" customFormat="false" ht="17.15" hidden="false" customHeight="false" outlineLevel="0" collapsed="false">
      <c r="A7" s="19" t="s">
        <v>57</v>
      </c>
      <c r="B7" s="19" t="s">
        <v>367</v>
      </c>
      <c r="C7" s="19" t="s">
        <v>368</v>
      </c>
    </row>
    <row r="8" customFormat="false" ht="17.15" hidden="false" customHeight="false" outlineLevel="0" collapsed="false">
      <c r="A8" s="19" t="s">
        <v>45</v>
      </c>
      <c r="B8" s="19" t="s">
        <v>369</v>
      </c>
      <c r="C8" s="19" t="s">
        <v>370</v>
      </c>
    </row>
    <row r="9" customFormat="false" ht="15" hidden="false" customHeight="false" outlineLevel="0" collapsed="false">
      <c r="A9" s="19" t="s">
        <v>57</v>
      </c>
      <c r="B9" s="19" t="s">
        <v>371</v>
      </c>
      <c r="C9" s="19" t="s">
        <v>372</v>
      </c>
    </row>
    <row r="10" customFormat="false" ht="29.85" hidden="false" customHeight="false" outlineLevel="0" collapsed="false">
      <c r="A10" s="19" t="s">
        <v>373</v>
      </c>
      <c r="B10" s="19" t="s">
        <v>374</v>
      </c>
      <c r="C10" s="19" t="s">
        <v>375</v>
      </c>
    </row>
    <row r="11" customFormat="false" ht="29.85" hidden="false" customHeight="false" outlineLevel="0" collapsed="false">
      <c r="A11" s="19" t="s">
        <v>376</v>
      </c>
      <c r="B11" s="19" t="s">
        <v>377</v>
      </c>
      <c r="C11" s="19" t="s">
        <v>378</v>
      </c>
    </row>
    <row r="12" customFormat="false" ht="15" hidden="false" customHeight="false" outlineLevel="0" collapsed="false">
      <c r="A12" s="19" t="s">
        <v>376</v>
      </c>
      <c r="B12" s="19" t="s">
        <v>379</v>
      </c>
      <c r="C12" s="19" t="s">
        <v>380</v>
      </c>
    </row>
    <row r="13" customFormat="false" ht="15" hidden="false" customHeight="false" outlineLevel="0" collapsed="false">
      <c r="A13" s="19" t="s">
        <v>381</v>
      </c>
      <c r="B13" s="19" t="s">
        <v>382</v>
      </c>
      <c r="C13" s="19" t="s">
        <v>383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2026-09-25T07:58:33Z</dcterms:created>
  <dc:creator>openpyxl</dc:creator>
  <dc:description/>
  <dc:language>en-US</dc:language>
  <cp:lastModifiedBy/>
  <dcterms:modified xsi:type="dcterms:W3CDTF">2026-09-25T07:58:33Z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